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SESORA LEGAL\Documents\COSERVICIOS\material pagina web\INFO TRANSPARENCIA\TRANSPARENCIA COMERCIAL\"/>
    </mc:Choice>
  </mc:AlternateContent>
  <xr:revisionPtr revIDLastSave="0" documentId="13_ncr:1_{29C74AAE-810C-482B-9B0F-7F9FEFFCD7F7}" xr6:coauthVersionLast="47" xr6:coauthVersionMax="47" xr10:uidLastSave="{00000000-0000-0000-0000-000000000000}"/>
  <bookViews>
    <workbookView xWindow="-120" yWindow="-120" windowWidth="20730" windowHeight="11160" tabRatio="978" xr2:uid="{00000000-000D-0000-FFFF-FFFF00000000}"/>
  </bookViews>
  <sheets>
    <sheet name="SUCRIPTORES A DICIEM 2020" sheetId="69" r:id="rId1"/>
    <sheet name="PQR  ENERO-DICIEMB. 2020" sheetId="6" r:id="rId2"/>
    <sheet name="MATRICULAS A DICIEMBRE 2020" sheetId="10" r:id="rId3"/>
    <sheet name="REINSTALACIONES 2020" sheetId="20" r:id="rId4"/>
    <sheet name="MEDIDORES  2020" sheetId="40" r:id="rId5"/>
    <sheet name="MEDIDORES CAMBIADOS FUNCION" sheetId="68" r:id="rId6"/>
    <sheet name="Uscr.Sog.otros MUnic a Nov 2020" sheetId="55" r:id="rId7"/>
    <sheet name="Hoja1" sheetId="67" r:id="rId8"/>
  </sheets>
  <externalReferences>
    <externalReference r:id="rId9"/>
  </externalReferences>
  <definedNames>
    <definedName name="_xlnm.Print_Area" localSheetId="2">'MATRICULAS A DICIEMBRE 2020'!$A$1:$Y$37</definedName>
    <definedName name="_xlnm.Print_Area" localSheetId="4">'MEDIDORES  2020'!$A$1:$W$42</definedName>
    <definedName name="_xlnm.Print_Area" localSheetId="1">'PQR  ENERO-DICIEMB. 2020'!$A$1:$H$36</definedName>
    <definedName name="_xlnm.Print_Area" localSheetId="3">'REINSTALACIONES 2020'!$A$1:$AB$41</definedName>
    <definedName name="_xlnm.Print_Area" localSheetId="0">'SUCRIPTORES A DICIEM 2020'!$A$1:$I$49</definedName>
    <definedName name="_xlnm.Print_Area" localSheetId="6">'Uscr.Sog.otros MUnic a Nov 2020'!$A$1:$Q$39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9" l="1"/>
  <c r="I5" i="69" s="1"/>
  <c r="I4" i="69"/>
  <c r="D15" i="69" l="1"/>
  <c r="D14" i="69"/>
  <c r="E14" i="69"/>
  <c r="C14" i="69"/>
  <c r="G5" i="6"/>
  <c r="F9" i="6"/>
  <c r="C12" i="68"/>
  <c r="C11" i="68"/>
  <c r="C10" i="68"/>
  <c r="C9" i="68"/>
  <c r="C8" i="68"/>
  <c r="C7" i="68"/>
  <c r="C6" i="68"/>
  <c r="C5" i="68"/>
  <c r="C4" i="68"/>
  <c r="C3" i="68"/>
  <c r="C2" i="68"/>
  <c r="N6" i="20" l="1"/>
  <c r="M6" i="20"/>
  <c r="K4" i="40" l="1"/>
  <c r="W4" i="40"/>
  <c r="J6" i="20"/>
  <c r="I6" i="20"/>
  <c r="H6" i="20"/>
  <c r="E6" i="20"/>
  <c r="C6" i="20"/>
  <c r="P27" i="55" l="1"/>
  <c r="Q24" i="55"/>
  <c r="P24" i="55"/>
  <c r="O24" i="55"/>
  <c r="J24" i="55"/>
  <c r="I24" i="55"/>
  <c r="B24" i="55"/>
  <c r="E23" i="55"/>
  <c r="K23" i="55" s="1"/>
  <c r="L23" i="55" s="1"/>
  <c r="M23" i="55" s="1"/>
  <c r="C23" i="55"/>
  <c r="E22" i="55"/>
  <c r="K22" i="55" s="1"/>
  <c r="L22" i="55" s="1"/>
  <c r="M22" i="55" s="1"/>
  <c r="C22" i="55"/>
  <c r="E21" i="55"/>
  <c r="K21" i="55" s="1"/>
  <c r="L21" i="55" s="1"/>
  <c r="M21" i="55" s="1"/>
  <c r="C21" i="55"/>
  <c r="G20" i="55"/>
  <c r="E20" i="55"/>
  <c r="D20" i="55"/>
  <c r="C20" i="55"/>
  <c r="H19" i="55"/>
  <c r="G19" i="55"/>
  <c r="F19" i="55"/>
  <c r="E19" i="55"/>
  <c r="D19" i="55"/>
  <c r="C19" i="55"/>
  <c r="F18" i="55"/>
  <c r="E18" i="55"/>
  <c r="C18" i="55"/>
  <c r="H17" i="55"/>
  <c r="G17" i="55"/>
  <c r="F17" i="55"/>
  <c r="E17" i="55"/>
  <c r="D17" i="55"/>
  <c r="C17" i="55"/>
  <c r="C24" i="55" s="1"/>
  <c r="Q16" i="55"/>
  <c r="P16" i="55"/>
  <c r="O16" i="55"/>
  <c r="J16" i="55"/>
  <c r="I16" i="55"/>
  <c r="H16" i="55"/>
  <c r="E16" i="55"/>
  <c r="C16" i="55"/>
  <c r="B16" i="55"/>
  <c r="D15" i="55"/>
  <c r="K15" i="55" s="1"/>
  <c r="L15" i="55" s="1"/>
  <c r="G14" i="55"/>
  <c r="F14" i="55"/>
  <c r="D14" i="55"/>
  <c r="G13" i="55"/>
  <c r="F13" i="55"/>
  <c r="D13" i="55"/>
  <c r="G12" i="55"/>
  <c r="F12" i="55"/>
  <c r="D12" i="55"/>
  <c r="G11" i="55"/>
  <c r="F11" i="55"/>
  <c r="D11" i="55"/>
  <c r="G10" i="55"/>
  <c r="F10" i="55"/>
  <c r="D10" i="55"/>
  <c r="Q9" i="55"/>
  <c r="Q25" i="55" s="1"/>
  <c r="P9" i="55"/>
  <c r="O9" i="55"/>
  <c r="O25" i="55" s="1"/>
  <c r="I9" i="55"/>
  <c r="B9" i="55"/>
  <c r="B25" i="55" s="1"/>
  <c r="H8" i="55"/>
  <c r="E8" i="55"/>
  <c r="D8" i="55"/>
  <c r="C8" i="55"/>
  <c r="H7" i="55"/>
  <c r="G7" i="55"/>
  <c r="F7" i="55"/>
  <c r="E7" i="55"/>
  <c r="D7" i="55"/>
  <c r="C7" i="55"/>
  <c r="H6" i="55"/>
  <c r="G6" i="55"/>
  <c r="F6" i="55"/>
  <c r="E6" i="55"/>
  <c r="D6" i="55"/>
  <c r="C6" i="55"/>
  <c r="N5" i="55"/>
  <c r="H5" i="55"/>
  <c r="G5" i="55"/>
  <c r="F5" i="55"/>
  <c r="E5" i="55"/>
  <c r="D5" i="55"/>
  <c r="C5" i="55"/>
  <c r="J4" i="55"/>
  <c r="H4" i="55"/>
  <c r="G4" i="55"/>
  <c r="F4" i="55"/>
  <c r="E4" i="55"/>
  <c r="D4" i="55"/>
  <c r="C4" i="55"/>
  <c r="J3" i="55"/>
  <c r="H3" i="55"/>
  <c r="G3" i="55"/>
  <c r="F3" i="55"/>
  <c r="E3" i="55"/>
  <c r="D3" i="55"/>
  <c r="C3" i="55"/>
  <c r="I25" i="55" l="1"/>
  <c r="P25" i="55"/>
  <c r="F9" i="55"/>
  <c r="K6" i="55"/>
  <c r="L6" i="55" s="1"/>
  <c r="F16" i="55"/>
  <c r="K13" i="55"/>
  <c r="L13" i="55" s="1"/>
  <c r="M13" i="55" s="1"/>
  <c r="K14" i="55"/>
  <c r="L14" i="55" s="1"/>
  <c r="G24" i="55"/>
  <c r="K20" i="55"/>
  <c r="L20" i="55" s="1"/>
  <c r="M20" i="55" s="1"/>
  <c r="K12" i="55"/>
  <c r="L12" i="55" s="1"/>
  <c r="H24" i="55"/>
  <c r="K5" i="55"/>
  <c r="L5" i="55" s="1"/>
  <c r="G9" i="55"/>
  <c r="G16" i="55"/>
  <c r="C9" i="55"/>
  <c r="K4" i="55"/>
  <c r="L4" i="55" s="1"/>
  <c r="P26" i="55"/>
  <c r="D24" i="55"/>
  <c r="D9" i="55"/>
  <c r="H9" i="55"/>
  <c r="H25" i="55" s="1"/>
  <c r="K7" i="55"/>
  <c r="L7" i="55" s="1"/>
  <c r="M14" i="55" s="1"/>
  <c r="K11" i="55"/>
  <c r="L11" i="55" s="1"/>
  <c r="E24" i="55"/>
  <c r="K19" i="55"/>
  <c r="L19" i="55" s="1"/>
  <c r="M19" i="55" s="1"/>
  <c r="E9" i="55"/>
  <c r="J9" i="55"/>
  <c r="J25" i="55" s="1"/>
  <c r="K8" i="55"/>
  <c r="L8" i="55" s="1"/>
  <c r="M15" i="55" s="1"/>
  <c r="D16" i="55"/>
  <c r="F24" i="55"/>
  <c r="F25" i="55" s="1"/>
  <c r="K18" i="55"/>
  <c r="L18" i="55" s="1"/>
  <c r="M18" i="55" s="1"/>
  <c r="C25" i="55"/>
  <c r="Q30" i="55"/>
  <c r="Q26" i="55"/>
  <c r="K3" i="55"/>
  <c r="K10" i="55"/>
  <c r="K17" i="55"/>
  <c r="M11" i="55" l="1"/>
  <c r="G25" i="55"/>
  <c r="M12" i="55"/>
  <c r="E25" i="55"/>
  <c r="M4" i="55"/>
  <c r="N4" i="55"/>
  <c r="D25" i="55"/>
  <c r="L10" i="55"/>
  <c r="K16" i="55"/>
  <c r="L3" i="55"/>
  <c r="K9" i="55"/>
  <c r="K24" i="55"/>
  <c r="L17" i="55"/>
  <c r="K25" i="55" l="1"/>
  <c r="L26" i="55" s="1"/>
  <c r="M10" i="55"/>
  <c r="M16" i="55" s="1"/>
  <c r="L16" i="55"/>
  <c r="M3" i="55"/>
  <c r="L9" i="55"/>
  <c r="N3" i="55"/>
  <c r="M5" i="55" s="1"/>
  <c r="L24" i="55"/>
  <c r="M17" i="55"/>
  <c r="M24" i="55" s="1"/>
  <c r="V3" i="20"/>
  <c r="T3" i="20"/>
  <c r="X3" i="20"/>
  <c r="W3" i="20"/>
  <c r="U3" i="20"/>
  <c r="S3" i="20"/>
  <c r="R3" i="20"/>
  <c r="Q3" i="20"/>
  <c r="F6" i="20"/>
  <c r="G6" i="20"/>
  <c r="K6" i="20"/>
  <c r="L6" i="20"/>
  <c r="D6" i="20"/>
  <c r="L25" i="55" l="1"/>
  <c r="M26" i="55"/>
  <c r="M25" i="55"/>
  <c r="AB4" i="20"/>
  <c r="Y6" i="10" l="1"/>
  <c r="L6" i="10" l="1"/>
  <c r="N7" i="20" l="1"/>
  <c r="G7" i="6" l="1"/>
  <c r="G9" i="6" l="1"/>
  <c r="H8" i="6" s="1"/>
  <c r="H3" i="6" l="1"/>
  <c r="H9" i="6"/>
  <c r="H4" i="6"/>
  <c r="H5" i="6"/>
</calcChain>
</file>

<file path=xl/sharedStrings.xml><?xml version="1.0" encoding="utf-8"?>
<sst xmlns="http://schemas.openxmlformats.org/spreadsheetml/2006/main" count="153" uniqueCount="94">
  <si>
    <t>Acueducto</t>
  </si>
  <si>
    <t>Alcantarillado</t>
  </si>
  <si>
    <t xml:space="preserve"> Aseo</t>
  </si>
  <si>
    <t>ACUEDUCTO</t>
  </si>
  <si>
    <t>ALCANTARILLADO</t>
  </si>
  <si>
    <t>ASEO</t>
  </si>
  <si>
    <t>USO/ ESTRATO</t>
  </si>
  <si>
    <t>TOTAL</t>
  </si>
  <si>
    <t>FEBRERO</t>
  </si>
  <si>
    <t>MARZO</t>
  </si>
  <si>
    <t>ENERO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</si>
  <si>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</si>
  <si>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</si>
  <si>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</si>
  <si>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</si>
  <si>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</si>
  <si>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</si>
  <si>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</si>
  <si>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</si>
  <si>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</si>
  <si>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Comercial</t>
  </si>
  <si>
    <t>Industrial</t>
  </si>
  <si>
    <t>Oficial y beneficencia</t>
  </si>
  <si>
    <t>Temporal - sin asignar</t>
  </si>
  <si>
    <t>Res.  Estrato 1</t>
  </si>
  <si>
    <t>Res.  Estrato 2</t>
  </si>
  <si>
    <t>Res.  Estrato 3</t>
  </si>
  <si>
    <t>Res.  Estrato 4</t>
  </si>
  <si>
    <t>Municipal</t>
  </si>
  <si>
    <t xml:space="preserve">Res.  Estrato 5 </t>
  </si>
  <si>
    <t>Res.  Estrato 6</t>
  </si>
  <si>
    <t>Suspension y 
Reconexion</t>
  </si>
  <si>
    <t>Ciclo</t>
  </si>
  <si>
    <t>CICLO T ACUE.</t>
  </si>
  <si>
    <t>FIRAVITOBA</t>
  </si>
  <si>
    <t>NOBSA</t>
  </si>
  <si>
    <t>TIBASOSA</t>
  </si>
  <si>
    <t>IZA</t>
  </si>
  <si>
    <t>PESCA</t>
  </si>
  <si>
    <t>CUITIVA</t>
  </si>
  <si>
    <t>T.OTROS MUN.</t>
  </si>
  <si>
    <t>SOGAMOSO SOLO</t>
  </si>
  <si>
    <t>T. USUAR. CON SUB. SOG.</t>
  </si>
  <si>
    <t>ALCANTARI.</t>
  </si>
  <si>
    <t xml:space="preserve"> 1-T. RURAL RESIDENCIAL</t>
  </si>
  <si>
    <t>2- T.URBANO RESIDENCIAL</t>
  </si>
  <si>
    <t>3 - COMERCIAL</t>
  </si>
  <si>
    <t>4 - INDUSTRIAL</t>
  </si>
  <si>
    <t>5Y6 OFICIAL Y BENEFICEN</t>
  </si>
  <si>
    <t>TEMPOPRA - SIN ASIGNAR</t>
  </si>
  <si>
    <t>7 - MUNICIPAL</t>
  </si>
  <si>
    <t>8 - BLOQUE y otros</t>
  </si>
  <si>
    <t>ESPECIAL</t>
  </si>
  <si>
    <t>TOTAL NO RESIDENCIAL</t>
  </si>
  <si>
    <t xml:space="preserve">TOTAL  USUARIOS </t>
  </si>
  <si>
    <t xml:space="preserve"> Ciclo 1</t>
  </si>
  <si>
    <t xml:space="preserve"> Ciclo 2</t>
  </si>
  <si>
    <t xml:space="preserve"> Ciclo 3</t>
  </si>
  <si>
    <t xml:space="preserve"> Ciclo 4</t>
  </si>
  <si>
    <t xml:space="preserve"> </t>
  </si>
  <si>
    <t>T. USUAR. CON SUB. SOG. E1 Y 2</t>
  </si>
  <si>
    <t>octubre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</si>
  <si>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</si>
  <si>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</si>
  <si>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</si>
  <si>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</si>
  <si>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</si>
  <si>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</si>
  <si>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</si>
  <si>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</si>
  <si>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noviembre</t>
  </si>
  <si>
    <t>diciembre</t>
  </si>
  <si>
    <t>TOPAGA</t>
  </si>
  <si>
    <t>valores</t>
  </si>
  <si>
    <t>ESTADISTICAS DE  PETICIONES QUEJAS Y RECLAMOS 2019-2020  A  DICIEMBRE</t>
  </si>
  <si>
    <t>COMPARATIVO MES MATRICULAS GENERADAS Y LEGALIZADAS Y SU VALOR AÑO 2020</t>
  </si>
  <si>
    <t xml:space="preserve"> SUSCRIPTORES  RURAL Y URBANO A DICIEMBRE DE 2020 CERRADO NOVIEMBRE  CLASIFICADO POR  USO Y ESTRATO Y POR MUNICIPIO</t>
  </si>
  <si>
    <t>ESTADISTICAS : CERRADAS A NOVIEMBRE 2020</t>
  </si>
  <si>
    <t>FIRAVIT.</t>
  </si>
  <si>
    <t>ESTADISTICA NESTOR  A DICIEMBRE CICLO T CERRADO OCTUBRE PARA TARIAF DICIEMBRE 2020</t>
  </si>
  <si>
    <t>TOT.ASEO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</si>
  <si>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</si>
  <si>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</si>
  <si>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</si>
  <si>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</si>
  <si>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</si>
  <si>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</si>
  <si>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</si>
  <si>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</si>
  <si>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</si>
  <si>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</si>
  <si>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</si>
  <si>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</si>
  <si>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ESTADISTICAS SUSCRIPTORES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</si>
</sst>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 * #,##0.00_ ;_ * \-#,##0.00_ ;_ * &quot;-&quot;??_ ;_ @_ "/>
    <numFmt numFmtId="168" formatCode="#,##0_ ;\-#,##0\ "/>
    <numFmt numFmtId="169" formatCode="0.00000"/>
    <numFmt numFmtId="170" formatCode="_(* #,##0_);_(* \(#,##0\);_(* &quot;-&quot;??_);_(@_)"/>
    <numFmt numFmtId="171" formatCode="_-* #,##0.0000_-;\-* #,##0.0000_-;_-* &quot;-&quot;_-;_-@_-"/>
  </numFmts>
  <fonts count="27" x14ac:knownFonts="1"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entury Gothic"/>
      <family val="2"/>
      <scheme val="minor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70C0"/>
      <name val="Arial"/>
      <family val="2"/>
    </font>
    <font>
      <u/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b/>
      <sz val="11"/>
      <color theme="1"/>
      <name val="Century Gothic"/>
      <family val="2"/>
      <scheme val="minor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205">
    <xf numFmtId="0" fontId="0" fillId="0" borderId="0" xfId="0"/>
    <xf numFmtId="0" fontId="7" fillId="0" borderId="0" xfId="0" applyFont="1"/>
    <xf numFmtId="3" fontId="7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Continuous"/>
    </xf>
    <xf numFmtId="169" fontId="3" fillId="0" borderId="0" xfId="0" applyNumberFormat="1" applyFont="1"/>
    <xf numFmtId="0" fontId="8" fillId="0" borderId="0" xfId="0" applyFont="1"/>
    <xf numFmtId="169" fontId="4" fillId="0" borderId="0" xfId="0" applyNumberFormat="1" applyFont="1" applyAlignment="1">
      <alignment horizontal="centerContinuous"/>
    </xf>
    <xf numFmtId="169" fontId="3" fillId="0" borderId="0" xfId="0" quotePrefix="1" applyNumberFormat="1" applyFont="1" applyFill="1"/>
    <xf numFmtId="10" fontId="3" fillId="0" borderId="0" xfId="12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0" fillId="0" borderId="0" xfId="0" applyFont="1"/>
    <xf numFmtId="0" fontId="10" fillId="0" borderId="11" xfId="0" applyFont="1" applyBorder="1"/>
    <xf numFmtId="3" fontId="10" fillId="0" borderId="16" xfId="0" applyNumberFormat="1" applyFont="1" applyFill="1" applyBorder="1"/>
    <xf numFmtId="0" fontId="10" fillId="0" borderId="8" xfId="0" applyFont="1" applyBorder="1"/>
    <xf numFmtId="0" fontId="10" fillId="0" borderId="3" xfId="0" applyFont="1" applyBorder="1"/>
    <xf numFmtId="3" fontId="10" fillId="0" borderId="20" xfId="0" applyNumberFormat="1" applyFont="1" applyBorder="1"/>
    <xf numFmtId="0" fontId="10" fillId="0" borderId="9" xfId="0" applyFont="1" applyBorder="1"/>
    <xf numFmtId="0" fontId="10" fillId="0" borderId="13" xfId="0" applyFont="1" applyBorder="1"/>
    <xf numFmtId="3" fontId="10" fillId="0" borderId="2" xfId="0" applyNumberFormat="1" applyFont="1" applyBorder="1"/>
    <xf numFmtId="0" fontId="10" fillId="0" borderId="12" xfId="0" applyFont="1" applyBorder="1"/>
    <xf numFmtId="3" fontId="10" fillId="0" borderId="17" xfId="0" applyNumberFormat="1" applyFont="1" applyFill="1" applyBorder="1"/>
    <xf numFmtId="0" fontId="11" fillId="0" borderId="0" xfId="0" applyFont="1"/>
    <xf numFmtId="0" fontId="11" fillId="0" borderId="4" xfId="0" applyFont="1" applyBorder="1"/>
    <xf numFmtId="3" fontId="5" fillId="0" borderId="0" xfId="0" applyNumberFormat="1" applyFont="1"/>
    <xf numFmtId="0" fontId="12" fillId="0" borderId="0" xfId="5" applyFont="1"/>
    <xf numFmtId="0" fontId="12" fillId="0" borderId="0" xfId="5" applyFont="1" applyFill="1" applyBorder="1"/>
    <xf numFmtId="0" fontId="12" fillId="0" borderId="0" xfId="5" applyFont="1" applyBorder="1"/>
    <xf numFmtId="0" fontId="13" fillId="0" borderId="14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0" fontId="13" fillId="0" borderId="17" xfId="5" applyFont="1" applyBorder="1" applyAlignment="1">
      <alignment horizontal="center" vertical="center"/>
    </xf>
    <xf numFmtId="0" fontId="13" fillId="4" borderId="0" xfId="5" applyFont="1" applyFill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3" fontId="12" fillId="0" borderId="0" xfId="5" applyNumberFormat="1" applyFont="1" applyAlignment="1">
      <alignment vertical="center"/>
    </xf>
    <xf numFmtId="0" fontId="16" fillId="0" borderId="0" xfId="5" applyFont="1" applyBorder="1" applyAlignment="1">
      <alignment horizontal="center" vertical="center"/>
    </xf>
    <xf numFmtId="3" fontId="17" fillId="4" borderId="0" xfId="5" applyNumberFormat="1" applyFont="1" applyFill="1" applyBorder="1" applyAlignment="1">
      <alignment vertical="center"/>
    </xf>
    <xf numFmtId="3" fontId="14" fillId="0" borderId="0" xfId="5" applyNumberFormat="1" applyFont="1" applyBorder="1" applyAlignment="1"/>
    <xf numFmtId="0" fontId="14" fillId="0" borderId="0" xfId="5" applyFont="1" applyBorder="1" applyAlignment="1">
      <alignment horizontal="center" vertical="center"/>
    </xf>
    <xf numFmtId="3" fontId="14" fillId="0" borderId="0" xfId="5" applyNumberFormat="1" applyFont="1" applyBorder="1" applyAlignment="1">
      <alignment vertical="center"/>
    </xf>
    <xf numFmtId="170" fontId="15" fillId="0" borderId="0" xfId="2" applyNumberFormat="1" applyFont="1" applyFill="1" applyBorder="1" applyAlignment="1">
      <alignment horizontal="right" vertical="center"/>
    </xf>
    <xf numFmtId="3" fontId="14" fillId="2" borderId="0" xfId="5" applyNumberFormat="1" applyFont="1" applyFill="1" applyBorder="1" applyAlignment="1">
      <alignment vertical="center"/>
    </xf>
    <xf numFmtId="3" fontId="17" fillId="0" borderId="0" xfId="5" applyNumberFormat="1" applyFont="1" applyBorder="1"/>
    <xf numFmtId="3" fontId="12" fillId="0" borderId="0" xfId="5" applyNumberFormat="1" applyFont="1" applyFill="1" applyBorder="1"/>
    <xf numFmtId="3" fontId="17" fillId="4" borderId="0" xfId="5" applyNumberFormat="1" applyFont="1" applyFill="1" applyBorder="1"/>
    <xf numFmtId="3" fontId="12" fillId="0" borderId="0" xfId="2" applyNumberFormat="1" applyFont="1" applyFill="1" applyBorder="1"/>
    <xf numFmtId="3" fontId="12" fillId="0" borderId="0" xfId="5" applyNumberFormat="1" applyFont="1"/>
    <xf numFmtId="3" fontId="12" fillId="0" borderId="0" xfId="5" applyNumberFormat="1" applyFont="1" applyBorder="1"/>
    <xf numFmtId="3" fontId="12" fillId="4" borderId="0" xfId="5" applyNumberFormat="1" applyFont="1" applyFill="1" applyBorder="1"/>
    <xf numFmtId="168" fontId="12" fillId="0" borderId="0" xfId="2" applyNumberFormat="1" applyFont="1" applyBorder="1"/>
    <xf numFmtId="0" fontId="12" fillId="4" borderId="0" xfId="5" applyFont="1" applyFill="1" applyBorder="1"/>
    <xf numFmtId="3" fontId="13" fillId="3" borderId="0" xfId="5" applyNumberFormat="1" applyFont="1" applyFill="1" applyBorder="1" applyAlignment="1">
      <alignment vertical="center"/>
    </xf>
    <xf numFmtId="3" fontId="13" fillId="3" borderId="0" xfId="5" applyNumberFormat="1" applyFont="1" applyFill="1" applyAlignment="1">
      <alignment vertical="center"/>
    </xf>
    <xf numFmtId="2" fontId="5" fillId="7" borderId="6" xfId="10" applyNumberFormat="1" applyFont="1" applyFill="1" applyBorder="1" applyAlignment="1">
      <alignment horizontal="centerContinuous" vertical="center" wrapText="1"/>
    </xf>
    <xf numFmtId="2" fontId="5" fillId="7" borderId="10" xfId="10" applyNumberFormat="1" applyFont="1" applyFill="1" applyBorder="1" applyAlignment="1">
      <alignment horizontal="centerContinuous" vertical="center" wrapText="1"/>
    </xf>
    <xf numFmtId="2" fontId="5" fillId="7" borderId="7" xfId="10" applyNumberFormat="1" applyFont="1" applyFill="1" applyBorder="1" applyAlignment="1">
      <alignment horizontal="centerContinuous" vertical="center" wrapText="1"/>
    </xf>
    <xf numFmtId="0" fontId="11" fillId="7" borderId="7" xfId="0" applyFont="1" applyFill="1" applyBorder="1" applyAlignment="1">
      <alignment horizontal="centerContinuous" vertical="center" wrapText="1"/>
    </xf>
    <xf numFmtId="0" fontId="5" fillId="7" borderId="10" xfId="0" applyFont="1" applyFill="1" applyBorder="1" applyAlignment="1">
      <alignment horizontal="centerContinuous" vertical="center" wrapText="1"/>
    </xf>
    <xf numFmtId="0" fontId="11" fillId="7" borderId="6" xfId="0" applyFont="1" applyFill="1" applyBorder="1"/>
    <xf numFmtId="0" fontId="11" fillId="7" borderId="7" xfId="0" applyFont="1" applyFill="1" applyBorder="1"/>
    <xf numFmtId="17" fontId="11" fillId="7" borderId="7" xfId="0" applyNumberFormat="1" applyFont="1" applyFill="1" applyBorder="1" applyAlignment="1">
      <alignment horizontal="centerContinuous"/>
    </xf>
    <xf numFmtId="0" fontId="11" fillId="7" borderId="7" xfId="0" applyFont="1" applyFill="1" applyBorder="1" applyAlignment="1">
      <alignment horizontal="centerContinuous"/>
    </xf>
    <xf numFmtId="0" fontId="11" fillId="7" borderId="10" xfId="0" applyFont="1" applyFill="1" applyBorder="1" applyAlignment="1">
      <alignment horizontal="centerContinuous"/>
    </xf>
    <xf numFmtId="0" fontId="5" fillId="10" borderId="5" xfId="1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5" fillId="0" borderId="21" xfId="10" applyFont="1" applyBorder="1" applyAlignment="1">
      <alignment horizontal="center"/>
    </xf>
    <xf numFmtId="3" fontId="11" fillId="0" borderId="8" xfId="10" applyNumberFormat="1" applyFont="1" applyBorder="1" applyAlignment="1">
      <alignment horizontal="right"/>
    </xf>
    <xf numFmtId="3" fontId="18" fillId="0" borderId="34" xfId="0" applyNumberFormat="1" applyFont="1" applyBorder="1" applyAlignment="1"/>
    <xf numFmtId="3" fontId="18" fillId="0" borderId="21" xfId="10" applyNumberFormat="1" applyFont="1" applyBorder="1" applyAlignment="1">
      <alignment horizontal="right"/>
    </xf>
    <xf numFmtId="3" fontId="19" fillId="0" borderId="4" xfId="10" applyNumberFormat="1" applyFont="1" applyBorder="1" applyAlignment="1"/>
    <xf numFmtId="3" fontId="20" fillId="0" borderId="21" xfId="10" applyNumberFormat="1" applyFont="1" applyBorder="1" applyAlignment="1">
      <alignment horizontal="right"/>
    </xf>
    <xf numFmtId="3" fontId="5" fillId="7" borderId="21" xfId="0" applyNumberFormat="1" applyFont="1" applyFill="1" applyBorder="1"/>
    <xf numFmtId="3" fontId="5" fillId="5" borderId="0" xfId="0" applyNumberFormat="1" applyFont="1" applyFill="1" applyAlignment="1">
      <alignment horizontal="left" vertical="top"/>
    </xf>
    <xf numFmtId="3" fontId="5" fillId="5" borderId="30" xfId="0" applyNumberFormat="1" applyFont="1" applyFill="1" applyBorder="1" applyAlignment="1">
      <alignment horizontal="left" vertical="top"/>
    </xf>
    <xf numFmtId="3" fontId="11" fillId="0" borderId="8" xfId="0" applyNumberFormat="1" applyFont="1" applyFill="1" applyBorder="1"/>
    <xf numFmtId="0" fontId="11" fillId="0" borderId="35" xfId="0" applyFont="1" applyBorder="1"/>
    <xf numFmtId="0" fontId="11" fillId="0" borderId="31" xfId="0" applyFont="1" applyBorder="1"/>
    <xf numFmtId="3" fontId="11" fillId="0" borderId="21" xfId="10" applyNumberFormat="1" applyFont="1" applyBorder="1" applyAlignment="1">
      <alignment horizontal="right"/>
    </xf>
    <xf numFmtId="3" fontId="5" fillId="5" borderId="32" xfId="0" applyNumberFormat="1" applyFont="1" applyFill="1" applyBorder="1" applyAlignment="1">
      <alignment horizontal="left" vertical="top"/>
    </xf>
    <xf numFmtId="3" fontId="11" fillId="0" borderId="25" xfId="0" applyNumberFormat="1" applyFont="1" applyFill="1" applyBorder="1"/>
    <xf numFmtId="0" fontId="11" fillId="0" borderId="36" xfId="0" applyFont="1" applyFill="1" applyBorder="1"/>
    <xf numFmtId="0" fontId="11" fillId="0" borderId="21" xfId="10" applyFont="1" applyBorder="1" applyAlignment="1">
      <alignment horizontal="center"/>
    </xf>
    <xf numFmtId="3" fontId="5" fillId="6" borderId="32" xfId="0" applyNumberFormat="1" applyFont="1" applyFill="1" applyBorder="1" applyAlignment="1">
      <alignment horizontal="left" vertical="top"/>
    </xf>
    <xf numFmtId="0" fontId="11" fillId="0" borderId="36" xfId="0" applyFont="1" applyBorder="1"/>
    <xf numFmtId="0" fontId="11" fillId="0" borderId="0" xfId="0" applyFont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3" fontId="5" fillId="0" borderId="0" xfId="0" applyNumberFormat="1" applyFont="1" applyFill="1" applyAlignment="1">
      <alignment horizontal="left" vertical="top"/>
    </xf>
    <xf numFmtId="3" fontId="5" fillId="0" borderId="32" xfId="0" applyNumberFormat="1" applyFont="1" applyFill="1" applyBorder="1" applyAlignment="1">
      <alignment horizontal="left" vertical="top"/>
    </xf>
    <xf numFmtId="3" fontId="11" fillId="0" borderId="22" xfId="0" applyNumberFormat="1" applyFont="1" applyFill="1" applyBorder="1"/>
    <xf numFmtId="0" fontId="11" fillId="0" borderId="24" xfId="0" applyFont="1" applyBorder="1"/>
    <xf numFmtId="0" fontId="11" fillId="0" borderId="23" xfId="0" applyFont="1" applyBorder="1"/>
    <xf numFmtId="0" fontId="5" fillId="11" borderId="21" xfId="10" applyFont="1" applyFill="1" applyBorder="1" applyAlignment="1"/>
    <xf numFmtId="3" fontId="5" fillId="11" borderId="21" xfId="1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3" fontId="5" fillId="0" borderId="5" xfId="10" applyNumberFormat="1" applyFont="1" applyFill="1" applyBorder="1" applyAlignment="1">
      <alignment horizontal="right"/>
    </xf>
    <xf numFmtId="3" fontId="18" fillId="0" borderId="37" xfId="10" applyNumberFormat="1" applyFont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1" fillId="0" borderId="32" xfId="0" applyNumberFormat="1" applyFont="1" applyBorder="1" applyAlignment="1">
      <alignment horizontal="left" vertical="top"/>
    </xf>
    <xf numFmtId="3" fontId="11" fillId="0" borderId="21" xfId="0" applyNumberFormat="1" applyFont="1" applyFill="1" applyBorder="1"/>
    <xf numFmtId="0" fontId="11" fillId="0" borderId="8" xfId="0" applyFont="1" applyBorder="1"/>
    <xf numFmtId="0" fontId="11" fillId="0" borderId="9" xfId="0" applyFont="1" applyBorder="1"/>
    <xf numFmtId="0" fontId="18" fillId="0" borderId="21" xfId="0" applyFont="1" applyBorder="1"/>
    <xf numFmtId="3" fontId="18" fillId="0" borderId="4" xfId="0" applyNumberFormat="1" applyFont="1" applyBorder="1" applyAlignment="1"/>
    <xf numFmtId="3" fontId="11" fillId="0" borderId="21" xfId="0" applyNumberFormat="1" applyFont="1" applyBorder="1"/>
    <xf numFmtId="3" fontId="18" fillId="0" borderId="38" xfId="0" applyNumberFormat="1" applyFont="1" applyBorder="1" applyAlignment="1"/>
    <xf numFmtId="3" fontId="11" fillId="0" borderId="23" xfId="0" applyNumberFormat="1" applyFont="1" applyBorder="1"/>
    <xf numFmtId="3" fontId="5" fillId="5" borderId="6" xfId="0" applyNumberFormat="1" applyFont="1" applyFill="1" applyBorder="1" applyAlignment="1">
      <alignment horizontal="right"/>
    </xf>
    <xf numFmtId="3" fontId="5" fillId="0" borderId="5" xfId="0" applyNumberFormat="1" applyFont="1" applyFill="1" applyBorder="1"/>
    <xf numFmtId="0" fontId="11" fillId="0" borderId="21" xfId="10" applyFont="1" applyBorder="1" applyAlignment="1"/>
    <xf numFmtId="3" fontId="11" fillId="0" borderId="9" xfId="10" applyNumberFormat="1" applyFont="1" applyBorder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11" fillId="0" borderId="23" xfId="0" applyNumberFormat="1" applyFont="1" applyFill="1" applyBorder="1"/>
    <xf numFmtId="3" fontId="11" fillId="0" borderId="23" xfId="10" applyNumberFormat="1" applyFont="1" applyFill="1" applyBorder="1" applyAlignment="1">
      <alignment horizontal="right"/>
    </xf>
    <xf numFmtId="0" fontId="11" fillId="0" borderId="26" xfId="0" applyFont="1" applyBorder="1"/>
    <xf numFmtId="0" fontId="5" fillId="0" borderId="9" xfId="10" applyFont="1" applyBorder="1" applyAlignment="1"/>
    <xf numFmtId="3" fontId="5" fillId="0" borderId="22" xfId="11" applyNumberFormat="1" applyFont="1" applyBorder="1"/>
    <xf numFmtId="0" fontId="5" fillId="6" borderId="23" xfId="0" applyFont="1" applyFill="1" applyBorder="1"/>
    <xf numFmtId="3" fontId="5" fillId="6" borderId="12" xfId="0" applyNumberFormat="1" applyFont="1" applyFill="1" applyBorder="1"/>
    <xf numFmtId="3" fontId="5" fillId="6" borderId="5" xfId="0" applyNumberFormat="1" applyFont="1" applyFill="1" applyBorder="1"/>
    <xf numFmtId="3" fontId="5" fillId="3" borderId="5" xfId="0" applyNumberFormat="1" applyFont="1" applyFill="1" applyBorder="1"/>
    <xf numFmtId="0" fontId="11" fillId="0" borderId="0" xfId="0" applyFont="1" applyBorder="1"/>
    <xf numFmtId="3" fontId="5" fillId="0" borderId="0" xfId="0" applyNumberFormat="1" applyFont="1" applyFill="1" applyBorder="1"/>
    <xf numFmtId="3" fontId="5" fillId="3" borderId="24" xfId="0" applyNumberFormat="1" applyFont="1" applyFill="1" applyBorder="1"/>
    <xf numFmtId="0" fontId="5" fillId="5" borderId="0" xfId="0" applyFont="1" applyFill="1"/>
    <xf numFmtId="0" fontId="11" fillId="5" borderId="0" xfId="0" applyFont="1" applyFill="1"/>
    <xf numFmtId="3" fontId="5" fillId="0" borderId="0" xfId="0" applyNumberFormat="1" applyFont="1" applyFill="1" applyAlignment="1">
      <alignment horizontal="right"/>
    </xf>
    <xf numFmtId="0" fontId="11" fillId="0" borderId="0" xfId="0" applyFont="1" applyFill="1"/>
    <xf numFmtId="0" fontId="5" fillId="0" borderId="0" xfId="0" applyFont="1" applyAlignment="1">
      <alignment horizontal="right"/>
    </xf>
    <xf numFmtId="3" fontId="11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6" borderId="0" xfId="0" applyFont="1" applyFill="1"/>
    <xf numFmtId="3" fontId="5" fillId="6" borderId="0" xfId="0" applyNumberFormat="1" applyFont="1" applyFill="1"/>
    <xf numFmtId="166" fontId="3" fillId="0" borderId="0" xfId="0" applyNumberFormat="1" applyFont="1"/>
    <xf numFmtId="3" fontId="14" fillId="0" borderId="1" xfId="5" applyNumberFormat="1" applyFont="1" applyBorder="1" applyAlignment="1">
      <alignment horizontal="left"/>
    </xf>
    <xf numFmtId="3" fontId="14" fillId="0" borderId="18" xfId="5" applyNumberFormat="1" applyFont="1" applyBorder="1" applyAlignment="1">
      <alignment horizontal="left"/>
    </xf>
    <xf numFmtId="3" fontId="14" fillId="0" borderId="19" xfId="5" applyNumberFormat="1" applyFont="1" applyBorder="1" applyAlignment="1">
      <alignment horizontal="left"/>
    </xf>
    <xf numFmtId="3" fontId="15" fillId="0" borderId="33" xfId="0" applyNumberFormat="1" applyFont="1" applyFill="1" applyBorder="1" applyAlignment="1">
      <alignment horizontal="left"/>
    </xf>
    <xf numFmtId="3" fontId="14" fillId="0" borderId="13" xfId="5" applyNumberFormat="1" applyFont="1" applyBorder="1" applyAlignment="1">
      <alignment horizontal="left"/>
    </xf>
    <xf numFmtId="3" fontId="14" fillId="2" borderId="2" xfId="5" applyNumberFormat="1" applyFont="1" applyFill="1" applyBorder="1" applyAlignment="1">
      <alignment horizontal="left"/>
    </xf>
    <xf numFmtId="3" fontId="12" fillId="4" borderId="0" xfId="5" applyNumberFormat="1" applyFont="1" applyFill="1" applyBorder="1" applyAlignment="1">
      <alignment horizontal="left"/>
    </xf>
    <xf numFmtId="3" fontId="12" fillId="0" borderId="0" xfId="5" applyNumberFormat="1" applyFont="1" applyAlignment="1">
      <alignment horizontal="left"/>
    </xf>
    <xf numFmtId="0" fontId="14" fillId="0" borderId="4" xfId="0" applyFont="1" applyBorder="1"/>
    <xf numFmtId="0" fontId="21" fillId="0" borderId="0" xfId="0" applyFont="1"/>
    <xf numFmtId="0" fontId="21" fillId="8" borderId="0" xfId="0" applyFont="1" applyFill="1"/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3" fontId="22" fillId="0" borderId="0" xfId="0" applyNumberFormat="1" applyFont="1"/>
    <xf numFmtId="0" fontId="13" fillId="0" borderId="6" xfId="5" applyNumberFormat="1" applyFont="1" applyBorder="1" applyAlignment="1">
      <alignment horizontal="centerContinuous" vertical="center" wrapText="1" readingOrder="1"/>
    </xf>
    <xf numFmtId="0" fontId="13" fillId="0" borderId="7" xfId="5" applyNumberFormat="1" applyFont="1" applyBorder="1" applyAlignment="1">
      <alignment horizontal="centerContinuous" vertical="center" wrapText="1" readingOrder="1"/>
    </xf>
    <xf numFmtId="0" fontId="13" fillId="0" borderId="7" xfId="5" applyNumberFormat="1" applyFont="1" applyFill="1" applyBorder="1" applyAlignment="1">
      <alignment horizontal="centerContinuous" vertical="center" wrapText="1" readingOrder="1"/>
    </xf>
    <xf numFmtId="0" fontId="23" fillId="0" borderId="7" xfId="5" applyNumberFormat="1" applyFont="1" applyBorder="1" applyAlignment="1">
      <alignment horizontal="centerContinuous" vertical="center" wrapText="1" readingOrder="1"/>
    </xf>
    <xf numFmtId="0" fontId="12" fillId="0" borderId="7" xfId="5" applyNumberFormat="1" applyFont="1" applyBorder="1" applyAlignment="1">
      <alignment horizontal="centerContinuous" vertical="center" wrapText="1" readingOrder="1"/>
    </xf>
    <xf numFmtId="0" fontId="12" fillId="0" borderId="10" xfId="5" applyNumberFormat="1" applyFont="1" applyBorder="1" applyAlignment="1">
      <alignment horizontal="centerContinuous" vertical="center" wrapText="1" readingOrder="1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22" fillId="9" borderId="0" xfId="0" applyNumberFormat="1" applyFont="1" applyFill="1"/>
    <xf numFmtId="3" fontId="21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1" fillId="0" borderId="4" xfId="0" applyFont="1" applyBorder="1" applyAlignment="1">
      <alignment horizontal="right"/>
    </xf>
    <xf numFmtId="0" fontId="21" fillId="0" borderId="4" xfId="0" applyFont="1" applyBorder="1"/>
    <xf numFmtId="3" fontId="21" fillId="0" borderId="4" xfId="0" applyNumberFormat="1" applyFont="1" applyBorder="1"/>
    <xf numFmtId="3" fontId="21" fillId="9" borderId="0" xfId="0" applyNumberFormat="1" applyFont="1" applyFill="1"/>
    <xf numFmtId="3" fontId="22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right"/>
    </xf>
    <xf numFmtId="3" fontId="21" fillId="0" borderId="0" xfId="0" applyNumberFormat="1" applyFont="1"/>
    <xf numFmtId="3" fontId="22" fillId="0" borderId="4" xfId="0" applyNumberFormat="1" applyFont="1" applyBorder="1"/>
    <xf numFmtId="3" fontId="22" fillId="3" borderId="4" xfId="0" applyNumberFormat="1" applyFont="1" applyFill="1" applyBorder="1"/>
    <xf numFmtId="3" fontId="14" fillId="0" borderId="3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14" fillId="8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3" fontId="14" fillId="0" borderId="4" xfId="5" applyNumberFormat="1" applyFont="1" applyBorder="1" applyAlignment="1">
      <alignment horizontal="center" vertical="center"/>
    </xf>
    <xf numFmtId="3" fontId="14" fillId="0" borderId="4" xfId="5" applyNumberFormat="1" applyFont="1" applyBorder="1" applyAlignment="1">
      <alignment vertical="center"/>
    </xf>
    <xf numFmtId="0" fontId="3" fillId="0" borderId="4" xfId="6" applyFont="1" applyFill="1" applyBorder="1" applyAlignment="1">
      <alignment horizontal="left"/>
    </xf>
    <xf numFmtId="168" fontId="3" fillId="0" borderId="4" xfId="2" applyNumberFormat="1" applyFont="1" applyFill="1" applyBorder="1" applyAlignment="1"/>
    <xf numFmtId="0" fontId="3" fillId="0" borderId="4" xfId="0" applyFont="1" applyFill="1" applyBorder="1" applyAlignment="1">
      <alignment vertical="center"/>
    </xf>
    <xf numFmtId="168" fontId="3" fillId="0" borderId="4" xfId="0" applyNumberFormat="1" applyFont="1" applyFill="1" applyBorder="1" applyAlignment="1"/>
    <xf numFmtId="0" fontId="3" fillId="0" borderId="4" xfId="0" applyFont="1" applyFill="1" applyBorder="1"/>
    <xf numFmtId="0" fontId="4" fillId="0" borderId="4" xfId="0" applyFont="1" applyFill="1" applyBorder="1"/>
    <xf numFmtId="0" fontId="4" fillId="7" borderId="4" xfId="6" applyFont="1" applyFill="1" applyBorder="1" applyAlignment="1">
      <alignment horizontal="center" vertical="center"/>
    </xf>
    <xf numFmtId="0" fontId="4" fillId="7" borderId="4" xfId="6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/>
    <xf numFmtId="0" fontId="7" fillId="0" borderId="4" xfId="0" applyFont="1" applyBorder="1"/>
    <xf numFmtId="0" fontId="24" fillId="3" borderId="0" xfId="0" applyFont="1" applyFill="1"/>
    <xf numFmtId="171" fontId="3" fillId="0" borderId="0" xfId="13" applyNumberFormat="1" applyFont="1"/>
    <xf numFmtId="4" fontId="25" fillId="0" borderId="0" xfId="0" applyNumberFormat="1" applyFont="1"/>
    <xf numFmtId="4" fontId="0" fillId="0" borderId="0" xfId="0" applyNumberFormat="1"/>
    <xf numFmtId="0" fontId="26" fillId="0" borderId="0" xfId="0" applyFont="1"/>
    <xf numFmtId="2" fontId="4" fillId="0" borderId="4" xfId="6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</cellXfs>
  <cellStyles count="14">
    <cellStyle name="Euro" xfId="1" xr:uid="{00000000-0005-0000-0000-000000000000}"/>
    <cellStyle name="Millares" xfId="2" builtinId="3"/>
    <cellStyle name="Millares [0]" xfId="13" builtinId="6"/>
    <cellStyle name="Millares 2" xfId="3" xr:uid="{00000000-0005-0000-0000-000003000000}"/>
    <cellStyle name="Millares 3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5 2" xfId="9" xr:uid="{00000000-0005-0000-0000-00000A000000}"/>
    <cellStyle name="Normal_FIRAVITOBA" xfId="10" xr:uid="{00000000-0005-0000-0000-00000B000000}"/>
    <cellStyle name="Normal_Hoja1_1" xfId="11" xr:uid="{00000000-0005-0000-0000-00000C000000}"/>
    <cellStyle name="Porcentaje" xfId="1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s-CO" sz="1100">
                <a:latin typeface="Arial" pitchFamily="34" charset="0"/>
                <a:cs typeface="Arial" pitchFamily="34" charset="0"/>
              </a:rPr>
              <a:t>DISTRIBUCION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SUSCRIPTORES A DICIEMBRE DE 2020 POR USO Y ESTRATO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CO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3909940132960925"/>
          <c:y val="1.7678021862278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7.6414023120697401E-3"/>
          <c:w val="1"/>
          <c:h val="0.96524710045893958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fld id="{4E9F9778-2C3F-4DEF-9B15-695C52477B8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2C137D8-22E4-4028-A3B4-09A8FB0355DB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D6A6573-3917-4096-AC3A-4F03FB49920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17B-4CA4-B231-042796BF5CF5}"/>
                </c:ext>
              </c:extLst>
            </c:dLbl>
            <c:dLbl>
              <c:idx val="1"/>
              <c:layout>
                <c:manualLayout>
                  <c:x val="-0.2431296802185442"/>
                  <c:y val="-0.15014096530564983"/>
                </c:manualLayout>
              </c:layout>
              <c:tx>
                <c:rich>
                  <a:bodyPr/>
                  <a:lstStyle/>
                  <a:p>
                    <a:fld id="{1517FB39-5693-43FB-B6DD-68176FB922D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461713C-AEE0-4FBD-BF7A-BC2069B2985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EA53A81-0CDF-4E13-B46C-8C5030DB6BC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7B-4CA4-B231-042796BF5CF5}"/>
                </c:ext>
              </c:extLst>
            </c:dLbl>
            <c:dLbl>
              <c:idx val="2"/>
              <c:layout>
                <c:manualLayout>
                  <c:x val="8.3229096362954627E-2"/>
                  <c:y val="-8.2272948958167419E-2"/>
                </c:manualLayout>
              </c:layout>
              <c:tx>
                <c:rich>
                  <a:bodyPr/>
                  <a:lstStyle/>
                  <a:p>
                    <a:fld id="{7593BC64-B292-4595-8818-605BC3862631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D3C4592-9D23-40DB-9779-C99D2FDFEB81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20A2B04-669A-4A82-BB0A-F5DA26C6F07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17B-4CA4-B231-042796BF5CF5}"/>
                </c:ext>
              </c:extLst>
            </c:dLbl>
            <c:dLbl>
              <c:idx val="3"/>
              <c:layout>
                <c:manualLayout>
                  <c:x val="8.8930955059189035E-2"/>
                  <c:y val="2.6968977280221098E-2"/>
                </c:manualLayout>
              </c:layout>
              <c:tx>
                <c:rich>
                  <a:bodyPr/>
                  <a:lstStyle/>
                  <a:p>
                    <a:fld id="{788EB71D-35E8-4BD2-BE48-CC42BF0BAFF5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1E491BFC-DB75-4536-ABAE-3329C9CE75C7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AA3C975-A85D-496C-834D-4CF47E111F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7B-4CA4-B231-042796BF5C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09EFB34-3BD5-45D9-BCE9-198F0939256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07DC978F-4BA2-44C2-B702-06D06ADE2E83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41A2EFD-4C9C-489F-BBD8-5FA0CD4EAFF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7B-4CA4-B231-042796BF5CF5}"/>
                </c:ext>
              </c:extLst>
            </c:dLbl>
            <c:dLbl>
              <c:idx val="5"/>
              <c:layout>
                <c:manualLayout>
                  <c:x val="2.3406395629117789E-2"/>
                  <c:y val="-1.0393531984004504E-2"/>
                </c:manualLayout>
              </c:layout>
              <c:tx>
                <c:rich>
                  <a:bodyPr/>
                  <a:lstStyle/>
                  <a:p>
                    <a:fld id="{41FCE034-50CA-41F6-BE89-0CE8F7603534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60784D51-ECA2-4FC8-B8CF-23A3D1F6AB64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BE2D172-E3FE-434C-A3EC-2075EFE39FB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17B-4CA4-B231-042796BF5C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5A6C8D1-B5DD-4646-B9C8-B65577A1EB8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56475F38-3771-4D9D-885E-73225DFC443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03786D07-788A-41B7-A12F-0FC49B48726B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7B-4CA4-B231-042796BF5CF5}"/>
                </c:ext>
              </c:extLst>
            </c:dLbl>
            <c:dLbl>
              <c:idx val="7"/>
              <c:layout>
                <c:manualLayout>
                  <c:x val="-3.8505865338261336E-2"/>
                  <c:y val="1.6293959843962414E-2"/>
                </c:manualLayout>
              </c:layout>
              <c:tx>
                <c:rich>
                  <a:bodyPr/>
                  <a:lstStyle/>
                  <a:p>
                    <a:fld id="{E3AA095F-3947-4461-9D76-338C9790764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24D1157-EC55-4405-AD66-887CA24B65B3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FF157478-FFA6-445F-B602-AB5C7A3BE53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7B-4CA4-B231-042796BF5CF5}"/>
                </c:ext>
              </c:extLst>
            </c:dLbl>
            <c:dLbl>
              <c:idx val="8"/>
              <c:layout>
                <c:manualLayout>
                  <c:x val="1.0375006695591622E-2"/>
                  <c:y val="-3.6296922739748966E-2"/>
                </c:manualLayout>
              </c:layout>
              <c:tx>
                <c:rich>
                  <a:bodyPr/>
                  <a:lstStyle/>
                  <a:p>
                    <a:fld id="{F89364DC-EE25-4CB7-B9ED-394B7DFBB6F4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6013EB04-98F0-4800-BF4B-86C74FA64B2E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BC24D89E-5AAD-414B-BD61-70ADCEFD74C2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088435374149649E-2"/>
                      <c:h val="4.93039524222294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17B-4CA4-B231-042796BF5CF5}"/>
                </c:ext>
              </c:extLst>
            </c:dLbl>
            <c:dLbl>
              <c:idx val="9"/>
              <c:layout>
                <c:manualLayout>
                  <c:x val="7.1516203331726397E-2"/>
                  <c:y val="-2.3149202093821101E-2"/>
                </c:manualLayout>
              </c:layout>
              <c:tx>
                <c:rich>
                  <a:bodyPr/>
                  <a:lstStyle/>
                  <a:p>
                    <a:fld id="{099C5EDE-EE28-4942-8C16-923A36ECF17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42318BE5-BF91-47DC-95AC-E50D2FAF391C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D3CF07E3-376D-4CE2-8887-E277AEB67D6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748299319727885E-2"/>
                      <c:h val="4.93039524222294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17B-4CA4-B231-042796BF5CF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7B-4CA4-B231-042796BF5C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'SUCRIPTORES A DICIEM 2020'!$B$3:$B$13</c:f>
              <c:strCache>
                <c:ptCount val="11"/>
                <c:pt idx="0">
                  <c:v>Res.  Estrato 1</c:v>
                </c:pt>
                <c:pt idx="1">
                  <c:v>Res.  Estrato 2</c:v>
                </c:pt>
                <c:pt idx="2">
                  <c:v>Res.  Estrato 3</c:v>
                </c:pt>
                <c:pt idx="3">
                  <c:v>Res.  Estrato 4</c:v>
                </c:pt>
                <c:pt idx="4">
                  <c:v>Res.  Estrato 5 </c:v>
                </c:pt>
                <c:pt idx="5">
                  <c:v>Res.  Estrato 6</c:v>
                </c:pt>
                <c:pt idx="6">
                  <c:v>Comercial</c:v>
                </c:pt>
                <c:pt idx="7">
                  <c:v>Industrial</c:v>
                </c:pt>
                <c:pt idx="8">
                  <c:v>Oficial y beneficencia</c:v>
                </c:pt>
                <c:pt idx="9">
                  <c:v>Temporal - sin asignar</c:v>
                </c:pt>
                <c:pt idx="10">
                  <c:v>Municipal</c:v>
                </c:pt>
              </c:strCache>
            </c:strRef>
          </c:cat>
          <c:val>
            <c:numRef>
              <c:f>'SUCRIPTORES A DICIEM 2020'!$C$3:$C$13</c:f>
              <c:numCache>
                <c:formatCode>#,##0_ ;\-#,##0\ </c:formatCode>
                <c:ptCount val="11"/>
                <c:pt idx="0">
                  <c:v>4403</c:v>
                </c:pt>
                <c:pt idx="1">
                  <c:v>25210</c:v>
                </c:pt>
                <c:pt idx="2">
                  <c:v>10193</c:v>
                </c:pt>
                <c:pt idx="3">
                  <c:v>2348</c:v>
                </c:pt>
                <c:pt idx="4">
                  <c:v>167</c:v>
                </c:pt>
                <c:pt idx="5">
                  <c:v>1</c:v>
                </c:pt>
                <c:pt idx="6">
                  <c:v>4216</c:v>
                </c:pt>
                <c:pt idx="7">
                  <c:v>26</c:v>
                </c:pt>
                <c:pt idx="8">
                  <c:v>149</c:v>
                </c:pt>
                <c:pt idx="9">
                  <c:v>372</c:v>
                </c:pt>
                <c:pt idx="10">
                  <c:v>88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'SUCRIPTORES A DICIEM 2020'!$C$3:$C$13</c15:f>
                <c15:dlblRangeCache>
                  <c:ptCount val="11"/>
                  <c:pt idx="0">
                    <c:v>4,403 </c:v>
                  </c:pt>
                  <c:pt idx="1">
                    <c:v>25,210 </c:v>
                  </c:pt>
                  <c:pt idx="2">
                    <c:v>10,193 </c:v>
                  </c:pt>
                  <c:pt idx="3">
                    <c:v>2,348 </c:v>
                  </c:pt>
                  <c:pt idx="4">
                    <c:v>167 </c:v>
                  </c:pt>
                  <c:pt idx="5">
                    <c:v>1 </c:v>
                  </c:pt>
                  <c:pt idx="6">
                    <c:v>4,216 </c:v>
                  </c:pt>
                  <c:pt idx="7">
                    <c:v>26 </c:v>
                  </c:pt>
                  <c:pt idx="8">
                    <c:v>149 </c:v>
                  </c:pt>
                  <c:pt idx="9">
                    <c:v>372 </c:v>
                  </c:pt>
                  <c:pt idx="10">
                    <c:v>88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17B-4CA4-B231-042796BF5C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Medidores</a:t>
            </a:r>
            <a:r>
              <a:rPr lang="es-CO" baseline="0"/>
              <a:t> facturados en el año 2020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'MEDIDORES CAMBIADOS FUNCION'!$A$1:$A$12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'MEDIDORES CAMBIADOS FUNCION'!$B$1:$B$12</c:f>
              <c:numCache>
                <c:formatCode>General</c:formatCode>
                <c:ptCount val="12"/>
                <c:pt idx="0">
                  <c:v>212</c:v>
                </c:pt>
                <c:pt idx="1">
                  <c:v>172</c:v>
                </c:pt>
                <c:pt idx="2">
                  <c:v>107</c:v>
                </c:pt>
                <c:pt idx="3">
                  <c:v>52</c:v>
                </c:pt>
                <c:pt idx="4">
                  <c:v>45</c:v>
                </c:pt>
                <c:pt idx="5">
                  <c:v>38</c:v>
                </c:pt>
                <c:pt idx="6">
                  <c:v>207</c:v>
                </c:pt>
                <c:pt idx="7">
                  <c:v>128</c:v>
                </c:pt>
                <c:pt idx="8">
                  <c:v>148</c:v>
                </c:pt>
                <c:pt idx="9">
                  <c:v>322</c:v>
                </c:pt>
                <c:pt idx="10">
                  <c:v>128</c:v>
                </c:pt>
                <c:pt idx="11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E-47D1-A566-73A585782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490688"/>
        <c:axId val="417497904"/>
        <c:axId val="0"/>
      </c:bar3DChart>
      <c:catAx>
        <c:axId val="4174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7497904"/>
        <c:crosses val="autoZero"/>
        <c:auto val="1"/>
        <c:lblAlgn val="ctr"/>
        <c:lblOffset val="100"/>
        <c:noMultiLvlLbl val="0"/>
      </c:catAx>
      <c:valAx>
        <c:axId val="417497904"/>
        <c:scaling>
          <c:orientation val="minMax"/>
          <c:max val="4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749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96978202502432E-2"/>
          <c:y val="4.805615644198321E-2"/>
          <c:w val="0.948203060813121"/>
          <c:h val="0.8240039370078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E7A8-4F20-B052-8CCB9AEADDA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7A8-4F20-B052-8CCB9AEA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E7A8-4F20-B052-8CCB9AEADDA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7A8-4F20-B052-8CCB9AEADDA1}"/>
              </c:ext>
            </c:extLst>
          </c:dPt>
          <c:dLbls>
            <c:dLbl>
              <c:idx val="0"/>
              <c:layout>
                <c:manualLayout>
                  <c:x val="8.3107747674166337E-3"/>
                  <c:y val="0.262505696209238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A8-4F20-B052-8CCB9AEADDA1}"/>
                </c:ext>
              </c:extLst>
            </c:dLbl>
            <c:dLbl>
              <c:idx val="1"/>
              <c:layout>
                <c:manualLayout>
                  <c:x val="9.9946145305580721E-3"/>
                  <c:y val="0.18284969425928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8-4F20-B052-8CCB9AEADDA1}"/>
                </c:ext>
              </c:extLst>
            </c:dLbl>
            <c:dLbl>
              <c:idx val="2"/>
              <c:layout>
                <c:manualLayout>
                  <c:x val="8.5134317691649974E-3"/>
                  <c:y val="9.5700554254405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8-4F20-B052-8CCB9AEADDA1}"/>
                </c:ext>
              </c:extLst>
            </c:dLbl>
            <c:dLbl>
              <c:idx val="3"/>
              <c:layout>
                <c:manualLayout>
                  <c:x val="1.2965964343598054E-2"/>
                  <c:y val="0.3275384957768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A8-4F20-B052-8CCB9AEADDA1}"/>
                </c:ext>
              </c:extLst>
            </c:dLbl>
            <c:dLbl>
              <c:idx val="4"/>
              <c:layout>
                <c:manualLayout>
                  <c:x val="5.1007697071573915E-3"/>
                  <c:y val="9.7249229715850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A8-4F20-B052-8CCB9AEADDA1}"/>
                </c:ext>
              </c:extLst>
            </c:dLbl>
            <c:dLbl>
              <c:idx val="5"/>
              <c:layout>
                <c:manualLayout>
                  <c:x val="9.0761750405186394E-3"/>
                  <c:y val="9.031676222168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A8-4F20-B052-8CCB9AEADDA1}"/>
                </c:ext>
              </c:extLst>
            </c:dLbl>
            <c:spPr>
              <a:solidFill>
                <a:srgbClr val="FFFF00"/>
              </a:solidFill>
            </c:spPr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'PQR  ENERO-DICIEMB. 2020'!$C$3:$D$8</c:f>
              <c:multiLvlStrCache>
                <c:ptCount val="6"/>
                <c:lvl>
                  <c:pt idx="0">
                    <c:v>Acueducto</c:v>
                  </c:pt>
                  <c:pt idx="1">
                    <c:v>Alcantarillado</c:v>
                  </c:pt>
                  <c:pt idx="2">
                    <c:v> Aseo</c:v>
                  </c:pt>
                  <c:pt idx="3">
                    <c:v>Acueducto</c:v>
                  </c:pt>
                  <c:pt idx="4">
                    <c:v>Alcantarillado</c:v>
                  </c:pt>
                  <c:pt idx="5">
                    <c:v> Aseo</c:v>
                  </c:pt>
                </c:lvl>
                <c:lvl>
                  <c:pt idx="1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'PQR  ENERO-DICIEMB. 2020'!$E$3:$E$8</c:f>
              <c:numCache>
                <c:formatCode>#,##0</c:formatCode>
                <c:ptCount val="6"/>
                <c:pt idx="0">
                  <c:v>4222</c:v>
                </c:pt>
                <c:pt idx="1">
                  <c:v>929</c:v>
                </c:pt>
                <c:pt idx="2">
                  <c:v>1960</c:v>
                </c:pt>
                <c:pt idx="3">
                  <c:v>4550</c:v>
                </c:pt>
                <c:pt idx="4">
                  <c:v>434</c:v>
                </c:pt>
                <c:pt idx="5">
                  <c:v>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A8-4F20-B052-8CCB9AEA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0438656"/>
        <c:axId val="240444544"/>
        <c:axId val="0"/>
      </c:bar3DChart>
      <c:catAx>
        <c:axId val="2404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444544"/>
        <c:crosses val="autoZero"/>
        <c:auto val="1"/>
        <c:lblAlgn val="ctr"/>
        <c:lblOffset val="100"/>
        <c:noMultiLvlLbl val="0"/>
      </c:catAx>
      <c:valAx>
        <c:axId val="240444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43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237980128330458E-2"/>
          <c:y val="1.493625379232941E-2"/>
          <c:w val="0.87978541533659649"/>
          <c:h val="0.9006004538138708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'PQR  ENERO-DICIEMB. 2020'!$D$3:$D$5</c:f>
              <c:strCache>
                <c:ptCount val="3"/>
                <c:pt idx="0">
                  <c:v>Acueducto</c:v>
                </c:pt>
                <c:pt idx="1">
                  <c:v>Alcantarillado</c:v>
                </c:pt>
                <c:pt idx="2">
                  <c:v> Aseo</c:v>
                </c:pt>
              </c:strCache>
            </c:strRef>
          </c:cat>
          <c:val>
            <c:numRef>
              <c:f>'PQR  ENERO-DICIEMB. 2020'!$E$3:$E$5</c:f>
              <c:numCache>
                <c:formatCode>#,##0</c:formatCode>
                <c:ptCount val="3"/>
                <c:pt idx="0">
                  <c:v>4222</c:v>
                </c:pt>
                <c:pt idx="1">
                  <c:v>929</c:v>
                </c:pt>
                <c:pt idx="2">
                  <c:v>1960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E-4877-838D-BA6C9945CB51}"/>
            </c:ext>
          </c:extLst>
        </c:ser>
        <c:ser>
          <c:idx val="1"/>
          <c:order val="1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'PQR  ENERO-DICIEMB. 2020'!$D$3:$D$5</c:f>
              <c:strCache>
                <c:ptCount val="3"/>
                <c:pt idx="0">
                  <c:v>Acueducto</c:v>
                </c:pt>
                <c:pt idx="1">
                  <c:v>Alcantarillado</c:v>
                </c:pt>
                <c:pt idx="2">
                  <c:v> Aseo</c:v>
                </c:pt>
              </c:strCache>
            </c:strRef>
          </c:cat>
          <c:val>
            <c:numRef>
              <c:f>'PQR  ENERO-DICIEMB. 2020'!$F$3:$F$5</c:f>
              <c:numCache>
                <c:formatCode>General</c:formatCode>
                <c:ptCount val="3"/>
                <c:pt idx="0">
                  <c:v>4550</c:v>
                </c:pt>
                <c:pt idx="1">
                  <c:v>434</c:v>
                </c:pt>
                <c:pt idx="2">
                  <c:v>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E-4877-838D-BA6C9945C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471040"/>
        <c:axId val="240472832"/>
        <c:axId val="0"/>
      </c:bar3DChart>
      <c:catAx>
        <c:axId val="24047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472832"/>
        <c:crosses val="autoZero"/>
        <c:auto val="1"/>
        <c:lblAlgn val="ctr"/>
        <c:lblOffset val="100"/>
        <c:noMultiLvlLbl val="0"/>
      </c:catAx>
      <c:valAx>
        <c:axId val="240472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471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MATRICULAS LEGALIZADAS 2020
</a:t>
            </a:r>
          </a:p>
        </c:rich>
      </c:tx>
      <c:layout>
        <c:manualLayout>
          <c:xMode val="edge"/>
          <c:yMode val="edge"/>
          <c:x val="0.33636979005942835"/>
          <c:y val="2.7415797501752072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92944244801261E-2"/>
          <c:y val="4.8760770086985199E-2"/>
          <c:w val="0.94036104151753763"/>
          <c:h val="0.8418384292439352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'MATRICULAS A DICIEMBRE 2020'!$A$4:$L$4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'MATRICULAS A DICIEMBRE 2020'!$A$5:$L$5</c:f>
              <c:numCache>
                <c:formatCode>#,##0</c:formatCode>
                <c:ptCount val="12"/>
                <c:pt idx="0">
                  <c:v>107</c:v>
                </c:pt>
                <c:pt idx="1">
                  <c:v>148</c:v>
                </c:pt>
                <c:pt idx="2">
                  <c:v>87</c:v>
                </c:pt>
                <c:pt idx="3">
                  <c:v>27</c:v>
                </c:pt>
                <c:pt idx="4">
                  <c:v>62</c:v>
                </c:pt>
                <c:pt idx="5">
                  <c:v>102</c:v>
                </c:pt>
                <c:pt idx="6">
                  <c:v>197</c:v>
                </c:pt>
                <c:pt idx="7">
                  <c:v>137</c:v>
                </c:pt>
                <c:pt idx="8">
                  <c:v>157</c:v>
                </c:pt>
                <c:pt idx="9">
                  <c:v>140</c:v>
                </c:pt>
                <c:pt idx="10">
                  <c:v>151</c:v>
                </c:pt>
                <c:pt idx="1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E-48FF-9A95-BFE142D4B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41584000"/>
        <c:axId val="241585536"/>
        <c:axId val="0"/>
      </c:bar3DChart>
      <c:catAx>
        <c:axId val="2415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41585536"/>
        <c:crosses val="autoZero"/>
        <c:auto val="1"/>
        <c:lblAlgn val="ctr"/>
        <c:lblOffset val="100"/>
        <c:noMultiLvlLbl val="0"/>
      </c:catAx>
      <c:valAx>
        <c:axId val="241585536"/>
        <c:scaling>
          <c:orientation val="minMax"/>
          <c:max val="22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4158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210335457184462E-2"/>
          <c:y val="1.0403120936280884E-2"/>
          <c:w val="0.84489923300223513"/>
          <c:h val="0.9053835126916027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'MATRICULAS A DICIEMBRE 2020'!$N$4:$Y$4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'MATRICULAS A DICIEMBRE 2020'!$N$5:$Y$5</c:f>
              <c:numCache>
                <c:formatCode>#,##0</c:formatCode>
                <c:ptCount val="12"/>
                <c:pt idx="0">
                  <c:v>26807400</c:v>
                </c:pt>
                <c:pt idx="1">
                  <c:v>36750000</c:v>
                </c:pt>
                <c:pt idx="2">
                  <c:v>20366860</c:v>
                </c:pt>
                <c:pt idx="3">
                  <c:v>6718300</c:v>
                </c:pt>
                <c:pt idx="4">
                  <c:v>16540780</c:v>
                </c:pt>
                <c:pt idx="5">
                  <c:v>23895700</c:v>
                </c:pt>
                <c:pt idx="6">
                  <c:v>52862140</c:v>
                </c:pt>
                <c:pt idx="7">
                  <c:v>37419700</c:v>
                </c:pt>
                <c:pt idx="8">
                  <c:v>40079180</c:v>
                </c:pt>
                <c:pt idx="9">
                  <c:v>39118600</c:v>
                </c:pt>
                <c:pt idx="10">
                  <c:v>38690000</c:v>
                </c:pt>
                <c:pt idx="11">
                  <c:v>29640100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4-475A-BB3F-F11BE688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620864"/>
        <c:axId val="241622400"/>
        <c:axId val="0"/>
      </c:bar3DChart>
      <c:catAx>
        <c:axId val="24162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u="none"/>
            </a:pPr>
            <a:endParaRPr lang="es-CO"/>
          </a:p>
        </c:txPr>
        <c:crossAx val="241622400"/>
        <c:crosses val="autoZero"/>
        <c:auto val="1"/>
        <c:lblAlgn val="ctr"/>
        <c:lblOffset val="100"/>
        <c:noMultiLvlLbl val="0"/>
      </c:catAx>
      <c:valAx>
        <c:axId val="2416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62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CO" sz="1200">
                <a:latin typeface="Arial" pitchFamily="34" charset="0"/>
                <a:cs typeface="Arial" pitchFamily="34" charset="0"/>
              </a:rPr>
              <a:t>REINSTALACIONES MES  AÑO 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2"/>
        </a:solidFill>
      </c:spPr>
    </c:sideWall>
    <c:backWall>
      <c:thickness val="0"/>
    </c:backWall>
    <c:plotArea>
      <c:layout>
        <c:manualLayout>
          <c:layoutTarget val="inner"/>
          <c:xMode val="edge"/>
          <c:yMode val="edge"/>
          <c:x val="4.2445418460623448E-2"/>
          <c:y val="4.6753246753246755E-2"/>
          <c:w val="0.94310466364118273"/>
          <c:h val="0.8593140402904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'REINSTALACIONES 2020'!$B$2</c:f>
              <c:strCache>
                <c:ptCount val="1"/>
                <c:pt idx="0">
                  <c:v> Ciclo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'REINSTALACIONES 2020'!$C$1:$N$1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'REINSTALACIONES 2020'!$C$2:$N$2</c:f>
              <c:numCache>
                <c:formatCode>#,##0</c:formatCode>
                <c:ptCount val="12"/>
                <c:pt idx="0">
                  <c:v>161</c:v>
                </c:pt>
                <c:pt idx="1">
                  <c:v>107</c:v>
                </c:pt>
                <c:pt idx="2" formatCode="General">
                  <c:v>43</c:v>
                </c:pt>
                <c:pt idx="3" formatCode="General">
                  <c:v>36</c:v>
                </c:pt>
                <c:pt idx="4" formatCode="General">
                  <c:v>9</c:v>
                </c:pt>
                <c:pt idx="5" formatCode="General">
                  <c:v>8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19</c:v>
                </c:pt>
                <c:pt idx="10" formatCode="General">
                  <c:v>13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89A-A68D-0DF7D7800F7F}"/>
            </c:ext>
          </c:extLst>
        </c:ser>
        <c:ser>
          <c:idx val="1"/>
          <c:order val="1"/>
          <c:tx>
            <c:strRef>
              <c:f>'REINSTALACIONES 2020'!$B$3</c:f>
              <c:strCache>
                <c:ptCount val="1"/>
                <c:pt idx="0">
                  <c:v> Ciclo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'REINSTALACIONES 2020'!$C$1:$N$1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'REINSTALACIONES 2020'!$C$3:$N$3</c:f>
              <c:numCache>
                <c:formatCode>#,##0</c:formatCode>
                <c:ptCount val="12"/>
                <c:pt idx="0">
                  <c:v>85</c:v>
                </c:pt>
                <c:pt idx="1">
                  <c:v>78</c:v>
                </c:pt>
                <c:pt idx="2" formatCode="General">
                  <c:v>10</c:v>
                </c:pt>
                <c:pt idx="3" formatCode="General">
                  <c:v>18</c:v>
                </c:pt>
                <c:pt idx="4" formatCode="General">
                  <c:v>8</c:v>
                </c:pt>
                <c:pt idx="5" formatCode="General">
                  <c:v>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5</c:v>
                </c:pt>
                <c:pt idx="10" formatCode="General">
                  <c:v>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0-489A-A68D-0DF7D7800F7F}"/>
            </c:ext>
          </c:extLst>
        </c:ser>
        <c:ser>
          <c:idx val="2"/>
          <c:order val="2"/>
          <c:tx>
            <c:strRef>
              <c:f>'REINSTALACIONES 2020'!$B$4</c:f>
              <c:strCache>
                <c:ptCount val="1"/>
                <c:pt idx="0">
                  <c:v> Ciclo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'REINSTALACIONES 2020'!$C$1:$N$1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'REINSTALACIONES 2020'!$C$4:$N$4</c:f>
              <c:numCache>
                <c:formatCode>#,##0</c:formatCode>
                <c:ptCount val="12"/>
                <c:pt idx="0">
                  <c:v>84</c:v>
                </c:pt>
                <c:pt idx="1">
                  <c:v>69</c:v>
                </c:pt>
                <c:pt idx="2" formatCode="General">
                  <c:v>56</c:v>
                </c:pt>
                <c:pt idx="3" formatCode="General">
                  <c:v>19</c:v>
                </c:pt>
                <c:pt idx="4" formatCode="General">
                  <c:v>11</c:v>
                </c:pt>
                <c:pt idx="5" formatCode="General">
                  <c:v>14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6</c:v>
                </c:pt>
                <c:pt idx="10" formatCode="General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0-489A-A68D-0DF7D7800F7F}"/>
            </c:ext>
          </c:extLst>
        </c:ser>
        <c:ser>
          <c:idx val="3"/>
          <c:order val="3"/>
          <c:tx>
            <c:strRef>
              <c:f>'REINSTALACIONES 2020'!$B$5</c:f>
              <c:strCache>
                <c:ptCount val="1"/>
                <c:pt idx="0">
                  <c:v> Ciclo 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'REINSTALACIONES 2020'!$C$1:$N$1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'REINSTALACIONES 2020'!$C$5:$N$5</c:f>
              <c:numCache>
                <c:formatCode>#,##0</c:formatCode>
                <c:ptCount val="12"/>
                <c:pt idx="0">
                  <c:v>37</c:v>
                </c:pt>
                <c:pt idx="1">
                  <c:v>42</c:v>
                </c:pt>
                <c:pt idx="3" formatCode="General">
                  <c:v>42</c:v>
                </c:pt>
                <c:pt idx="4" formatCode="General">
                  <c:v>3</c:v>
                </c:pt>
                <c:pt idx="5" formatCode="General">
                  <c:v>5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4</c:v>
                </c:pt>
                <c:pt idx="10" formatCode="General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4F0-489A-A68D-0DF7D7800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1710976"/>
        <c:axId val="241712512"/>
        <c:axId val="0"/>
      </c:bar3DChart>
      <c:catAx>
        <c:axId val="2417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s-CO"/>
          </a:p>
        </c:txPr>
        <c:crossAx val="241712512"/>
        <c:crosses val="autoZero"/>
        <c:auto val="1"/>
        <c:lblAlgn val="ctr"/>
        <c:lblOffset val="100"/>
        <c:noMultiLvlLbl val="0"/>
      </c:catAx>
      <c:valAx>
        <c:axId val="241712512"/>
        <c:scaling>
          <c:orientation val="minMax"/>
          <c:max val="36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710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RECONEXION MES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4410563645699507E-2"/>
          <c:y val="8.2509691096305265E-2"/>
          <c:w val="0.83818056660793849"/>
          <c:h val="0.7918193909971780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'REINSTALACIONES 2020'!$Q$1:$AB$1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'REINSTALACIONES 2020'!$Q$2:$AB$2</c:f>
              <c:numCache>
                <c:formatCode>#,##0</c:formatCode>
                <c:ptCount val="12"/>
                <c:pt idx="0">
                  <c:v>5612400</c:v>
                </c:pt>
                <c:pt idx="1">
                  <c:v>4490400</c:v>
                </c:pt>
                <c:pt idx="2">
                  <c:v>1635000</c:v>
                </c:pt>
                <c:pt idx="3">
                  <c:v>1775400</c:v>
                </c:pt>
                <c:pt idx="4">
                  <c:v>468600</c:v>
                </c:pt>
                <c:pt idx="5">
                  <c:v>480000</c:v>
                </c:pt>
                <c:pt idx="6">
                  <c:v>500400</c:v>
                </c:pt>
                <c:pt idx="7">
                  <c:v>470400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3-4A25-A7F0-E81A571AE8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241753088"/>
        <c:axId val="241754880"/>
      </c:barChart>
      <c:catAx>
        <c:axId val="24175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754880"/>
        <c:crosses val="autoZero"/>
        <c:auto val="1"/>
        <c:lblAlgn val="ctr"/>
        <c:lblOffset val="100"/>
        <c:noMultiLvlLbl val="0"/>
      </c:catAx>
      <c:valAx>
        <c:axId val="241754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4175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RETIRO</a:t>
            </a:r>
            <a:r>
              <a:rPr lang="es-CO" baseline="0"/>
              <a:t> MEDIDORES AÑO 2020</a:t>
            </a:r>
            <a:endParaRPr lang="es-CO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017969332780772E-2"/>
          <c:y val="8.5514357513821415E-2"/>
          <c:w val="0.87499611298548807"/>
          <c:h val="0.793335506264331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'MEDIDORES  2020'!$A$2:$K$2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'MEDIDORES  2020'!$A$3:$K$3</c:f>
              <c:numCache>
                <c:formatCode>#,##0</c:formatCode>
                <c:ptCount val="11"/>
                <c:pt idx="0">
                  <c:v>155</c:v>
                </c:pt>
                <c:pt idx="1">
                  <c:v>225</c:v>
                </c:pt>
                <c:pt idx="2">
                  <c:v>178</c:v>
                </c:pt>
                <c:pt idx="3" formatCode="General">
                  <c:v>66</c:v>
                </c:pt>
                <c:pt idx="4" formatCode="General">
                  <c:v>30</c:v>
                </c:pt>
                <c:pt idx="5" formatCode="General">
                  <c:v>0</c:v>
                </c:pt>
                <c:pt idx="6" formatCode="General">
                  <c:v>211</c:v>
                </c:pt>
                <c:pt idx="7" formatCode="General">
                  <c:v>353</c:v>
                </c:pt>
                <c:pt idx="8" formatCode="General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F-40D1-A6EF-E4BBDE74D6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1402240"/>
        <c:axId val="241403776"/>
        <c:axId val="0"/>
      </c:bar3DChart>
      <c:catAx>
        <c:axId val="24140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403776"/>
        <c:crosses val="autoZero"/>
        <c:auto val="1"/>
        <c:lblAlgn val="ctr"/>
        <c:lblOffset val="100"/>
        <c:noMultiLvlLbl val="0"/>
      </c:catAx>
      <c:valAx>
        <c:axId val="241403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40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VALOR RETIRO MEDIDORES 2020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'MEDIDORES  2020'!$M$2:$W$2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'MEDIDORES  2020'!$M$3:$W$3</c:f>
              <c:numCache>
                <c:formatCode>#,##0</c:formatCode>
                <c:ptCount val="11"/>
                <c:pt idx="0">
                  <c:v>1798500</c:v>
                </c:pt>
                <c:pt idx="1">
                  <c:v>2604500</c:v>
                </c:pt>
                <c:pt idx="2">
                  <c:v>2051000</c:v>
                </c:pt>
                <c:pt idx="3">
                  <c:v>767000</c:v>
                </c:pt>
                <c:pt idx="4">
                  <c:v>345000</c:v>
                </c:pt>
                <c:pt idx="6">
                  <c:v>1308200</c:v>
                </c:pt>
                <c:pt idx="7">
                  <c:v>3966200</c:v>
                </c:pt>
                <c:pt idx="8">
                  <c:v>4724600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1-4ACC-B4A3-22B870840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1457024"/>
        <c:axId val="241458560"/>
        <c:axId val="0"/>
      </c:bar3DChart>
      <c:catAx>
        <c:axId val="24145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458560"/>
        <c:crosses val="autoZero"/>
        <c:auto val="1"/>
        <c:lblAlgn val="ctr"/>
        <c:lblOffset val="100"/>
        <c:noMultiLvlLbl val="0"/>
      </c:catAx>
      <c:valAx>
        <c:axId val="241458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45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347383</xdr:colOff>
      <xdr:row>17</xdr:row>
      <xdr:rowOff>0</xdr:rowOff>
    </xdr:from>
    <xdr:to>
      <xdr:col>8</xdr:col>
      <xdr:colOff>1277471</xdr:colOff>
      <xdr:row>48</xdr:row>
      <xdr:rowOff>280146</xdr:rowOff>
    </xdr:to>
    <xdr:graphicFrame macro="">
      <xdr:nvGraphicFramePr>
        <xdr:cNvPr id="2" name="11 Gráfico">
          <a:extLst>
            <a:ext uri="{FF2B5EF4-FFF2-40B4-BE49-F238E27FC236}">
              <a16:creationId xmlns:a16="http://schemas.microsoft.com/office/drawing/2014/main" id="{C36AA119-C431-434C-92E7-A7F091D9F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36</xdr:row>
      <xdr:rowOff>139700</xdr:rowOff>
    </xdr:from>
    <xdr:to>
      <xdr:col>8</xdr:col>
      <xdr:colOff>12701</xdr:colOff>
      <xdr:row>62</xdr:row>
      <xdr:rowOff>139700</xdr:rowOff>
    </xdr:to>
    <xdr:graphicFrame macro="">
      <xdr:nvGraphicFramePr>
        <xdr:cNvPr id="7713928" name="1 Gráfico">
          <a:extLst>
            <a:ext uri="{FF2B5EF4-FFF2-40B4-BE49-F238E27FC236}">
              <a16:creationId xmlns:a16="http://schemas.microsoft.com/office/drawing/2014/main" id="{00000000-0008-0000-0100-000088B4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203200</xdr:rowOff>
    </xdr:from>
    <xdr:to>
      <xdr:col>7</xdr:col>
      <xdr:colOff>1333500</xdr:colOff>
      <xdr:row>34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819150</xdr:colOff>
      <xdr:row>32</xdr:row>
      <xdr:rowOff>57150</xdr:rowOff>
    </xdr:to>
    <xdr:graphicFrame macro="">
      <xdr:nvGraphicFramePr>
        <xdr:cNvPr id="5957012" name="4 Gráfico">
          <a:extLst>
            <a:ext uri="{FF2B5EF4-FFF2-40B4-BE49-F238E27FC236}">
              <a16:creationId xmlns:a16="http://schemas.microsoft.com/office/drawing/2014/main" id="{00000000-0008-0000-0200-000094E55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6</xdr:row>
      <xdr:rowOff>190500</xdr:rowOff>
    </xdr:from>
    <xdr:to>
      <xdr:col>24</xdr:col>
      <xdr:colOff>1066800</xdr:colOff>
      <xdr:row>32</xdr:row>
      <xdr:rowOff>12700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9</xdr:row>
      <xdr:rowOff>47625</xdr:rowOff>
    </xdr:from>
    <xdr:to>
      <xdr:col>14</xdr:col>
      <xdr:colOff>15875</xdr:colOff>
      <xdr:row>40</xdr:row>
      <xdr:rowOff>142875</xdr:rowOff>
    </xdr:to>
    <xdr:graphicFrame macro="">
      <xdr:nvGraphicFramePr>
        <xdr:cNvPr id="4312539" name="5 Gráfico">
          <a:extLst>
            <a:ext uri="{FF2B5EF4-FFF2-40B4-BE49-F238E27FC236}">
              <a16:creationId xmlns:a16="http://schemas.microsoft.com/office/drawing/2014/main" id="{00000000-0008-0000-0300-0000DBCD4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63501</xdr:colOff>
      <xdr:row>9</xdr:row>
      <xdr:rowOff>47625</xdr:rowOff>
    </xdr:from>
    <xdr:to>
      <xdr:col>27</xdr:col>
      <xdr:colOff>1031876</xdr:colOff>
      <xdr:row>40</xdr:row>
      <xdr:rowOff>111124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47624</xdr:rowOff>
    </xdr:from>
    <xdr:to>
      <xdr:col>10</xdr:col>
      <xdr:colOff>730249</xdr:colOff>
      <xdr:row>34</xdr:row>
      <xdr:rowOff>238124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5</xdr:row>
      <xdr:rowOff>63500</xdr:rowOff>
    </xdr:from>
    <xdr:to>
      <xdr:col>22</xdr:col>
      <xdr:colOff>1095375</xdr:colOff>
      <xdr:row>35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623887</xdr:colOff>
      <xdr:row>3</xdr:row>
      <xdr:rowOff>152400</xdr:rowOff>
    </xdr:from>
    <xdr:to>
      <xdr:col>10</xdr:col>
      <xdr:colOff>166687</xdr:colOff>
      <xdr:row>16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23916C-B622-4ABC-B366-B7BF3AABC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FACTURACION/Documents/SUSCRIPTORES%20OTROS%20NUNICIPIOS%20%20PARA%20SUB-SIDIOS%20A%20Diciembre%202020,%20cierre%20noviembre/SUCRIPTORES%20OTRS%20MUNICIPIOS%20A%20Diciembre%20T.cerrado%20Nov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crp. sogamoso y otros municp"/>
      <sheetName val="Suscrip.Firav.noviembre 2020"/>
      <sheetName val="Suscrip.Nobsa noviembre 2020"/>
      <sheetName val="Suscrip.Tibasosa Noviemb.2020"/>
      <sheetName val="Suscrp.Iza novienbre 2020"/>
      <sheetName val="Sucrip.Pesca noviembre 2020"/>
      <sheetName val="Sucrip.Topaga noviembre 2020"/>
      <sheetName val="RESUMEN SUSC M3 2020 NOVIE 2020"/>
      <sheetName val="Hoja1"/>
      <sheetName val="Hoja2"/>
      <sheetName val="USUARIOS  POR  USO Y ESTRATO"/>
    </sheetNames>
    <sheetDataSet>
      <sheetData sheetId="0"/>
      <sheetData sheetId="1">
        <row r="599">
          <cell r="D599">
            <v>151</v>
          </cell>
        </row>
        <row r="600">
          <cell r="D600">
            <v>273</v>
          </cell>
        </row>
        <row r="601">
          <cell r="D601">
            <v>89</v>
          </cell>
        </row>
        <row r="602">
          <cell r="D602">
            <v>34</v>
          </cell>
        </row>
        <row r="603">
          <cell r="D603">
            <v>2</v>
          </cell>
        </row>
        <row r="604">
          <cell r="D604">
            <v>1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5">
          <cell r="D615">
            <v>12</v>
          </cell>
        </row>
        <row r="621">
          <cell r="D621">
            <v>1</v>
          </cell>
        </row>
        <row r="623">
          <cell r="D623">
            <v>31</v>
          </cell>
        </row>
      </sheetData>
      <sheetData sheetId="2">
        <row r="891">
          <cell r="D891">
            <v>173</v>
          </cell>
        </row>
        <row r="892">
          <cell r="D892">
            <v>554</v>
          </cell>
        </row>
        <row r="893">
          <cell r="D893">
            <v>102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4</v>
          </cell>
        </row>
        <row r="899">
          <cell r="D899">
            <v>45</v>
          </cell>
        </row>
        <row r="900">
          <cell r="D900">
            <v>5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</sheetData>
      <sheetData sheetId="3">
        <row r="478">
          <cell r="D478">
            <v>137</v>
          </cell>
        </row>
        <row r="479">
          <cell r="D479">
            <v>250</v>
          </cell>
        </row>
        <row r="480">
          <cell r="D480">
            <v>44</v>
          </cell>
        </row>
        <row r="481">
          <cell r="D481">
            <v>4</v>
          </cell>
        </row>
        <row r="482">
          <cell r="D482">
            <v>1</v>
          </cell>
        </row>
        <row r="484">
          <cell r="D484">
            <v>0</v>
          </cell>
        </row>
        <row r="485">
          <cell r="D485">
            <v>1</v>
          </cell>
        </row>
        <row r="486">
          <cell r="D486">
            <v>2</v>
          </cell>
        </row>
        <row r="487">
          <cell r="D487">
            <v>0</v>
          </cell>
        </row>
        <row r="488">
          <cell r="D488">
            <v>0</v>
          </cell>
        </row>
        <row r="495">
          <cell r="D495">
            <v>27</v>
          </cell>
        </row>
        <row r="502">
          <cell r="D502">
            <v>3</v>
          </cell>
        </row>
        <row r="504">
          <cell r="D504">
            <v>4</v>
          </cell>
        </row>
      </sheetData>
      <sheetData sheetId="4">
        <row r="209">
          <cell r="D209">
            <v>54</v>
          </cell>
        </row>
        <row r="210">
          <cell r="D210">
            <v>95</v>
          </cell>
        </row>
        <row r="211">
          <cell r="D211">
            <v>40</v>
          </cell>
        </row>
        <row r="212">
          <cell r="D212">
            <v>5</v>
          </cell>
        </row>
        <row r="213">
          <cell r="D213">
            <v>1</v>
          </cell>
        </row>
        <row r="215">
          <cell r="D215">
            <v>0</v>
          </cell>
        </row>
        <row r="216">
          <cell r="D216">
            <v>1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4">
          <cell r="D224">
            <v>6</v>
          </cell>
        </row>
        <row r="230">
          <cell r="D230">
            <v>2</v>
          </cell>
        </row>
        <row r="232">
          <cell r="D232">
            <v>1</v>
          </cell>
        </row>
      </sheetData>
      <sheetData sheetId="5">
        <row r="126">
          <cell r="D126">
            <v>3</v>
          </cell>
        </row>
        <row r="127">
          <cell r="D127">
            <v>91</v>
          </cell>
        </row>
        <row r="128">
          <cell r="D128">
            <v>1</v>
          </cell>
        </row>
        <row r="129">
          <cell r="D129">
            <v>21</v>
          </cell>
        </row>
        <row r="130">
          <cell r="D130">
            <v>0</v>
          </cell>
        </row>
        <row r="131">
          <cell r="D131">
            <v>0</v>
          </cell>
        </row>
        <row r="133">
          <cell r="D133">
            <v>1</v>
          </cell>
        </row>
        <row r="134">
          <cell r="D134">
            <v>3</v>
          </cell>
        </row>
        <row r="139">
          <cell r="D139">
            <v>2</v>
          </cell>
        </row>
      </sheetData>
      <sheetData sheetId="6">
        <row r="12">
          <cell r="D12">
            <v>2</v>
          </cell>
        </row>
        <row r="13">
          <cell r="D13">
            <v>6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8"/>
  <sheetViews>
    <sheetView tabSelected="1" view="pageBreakPreview" zoomScale="85" zoomScaleNormal="100" zoomScaleSheetLayoutView="85" workbookViewId="0">
      <selection activeCell="H9" sqref="H9"/>
    </sheetView>
  </sheetViews>
  <sheetFormatPr baseColWidth="10" defaultRowHeight="14.25" x14ac:dyDescent="0.2"/>
  <cols>
    <col min="1" max="1" width="6.875" style="3" customWidth="1"/>
    <col min="2" max="2" width="24" style="3" customWidth="1"/>
    <col min="3" max="5" width="17.625" style="3" customWidth="1"/>
    <col min="6" max="6" width="22.875" style="3" customWidth="1"/>
    <col min="7" max="9" width="17.25" style="3" customWidth="1"/>
    <col min="10" max="252" width="11" style="3"/>
    <col min="253" max="253" width="33" style="3" customWidth="1"/>
    <col min="254" max="254" width="16.625" style="3" customWidth="1"/>
    <col min="255" max="256" width="15.625" style="3" customWidth="1"/>
    <col min="257" max="257" width="7.5" style="3" customWidth="1"/>
    <col min="258" max="258" width="22.25" style="3" bestFit="1" customWidth="1"/>
    <col min="259" max="261" width="15.375" style="3" customWidth="1"/>
    <col min="262" max="508" width="11" style="3"/>
    <col min="509" max="509" width="33" style="3" customWidth="1"/>
    <col min="510" max="510" width="16.625" style="3" customWidth="1"/>
    <col min="511" max="512" width="15.625" style="3" customWidth="1"/>
    <col min="513" max="513" width="7.5" style="3" customWidth="1"/>
    <col min="514" max="514" width="22.25" style="3" bestFit="1" customWidth="1"/>
    <col min="515" max="517" width="15.375" style="3" customWidth="1"/>
    <col min="518" max="764" width="11" style="3"/>
    <col min="765" max="765" width="33" style="3" customWidth="1"/>
    <col min="766" max="766" width="16.625" style="3" customWidth="1"/>
    <col min="767" max="768" width="15.625" style="3" customWidth="1"/>
    <col min="769" max="769" width="7.5" style="3" customWidth="1"/>
    <col min="770" max="770" width="22.25" style="3" bestFit="1" customWidth="1"/>
    <col min="771" max="773" width="15.375" style="3" customWidth="1"/>
    <col min="774" max="1020" width="11" style="3"/>
    <col min="1021" max="1021" width="33" style="3" customWidth="1"/>
    <col min="1022" max="1022" width="16.625" style="3" customWidth="1"/>
    <col min="1023" max="1024" width="15.625" style="3" customWidth="1"/>
    <col min="1025" max="1025" width="7.5" style="3" customWidth="1"/>
    <col min="1026" max="1026" width="22.25" style="3" bestFit="1" customWidth="1"/>
    <col min="1027" max="1029" width="15.375" style="3" customWidth="1"/>
    <col min="1030" max="1276" width="11" style="3"/>
    <col min="1277" max="1277" width="33" style="3" customWidth="1"/>
    <col min="1278" max="1278" width="16.625" style="3" customWidth="1"/>
    <col min="1279" max="1280" width="15.625" style="3" customWidth="1"/>
    <col min="1281" max="1281" width="7.5" style="3" customWidth="1"/>
    <col min="1282" max="1282" width="22.25" style="3" bestFit="1" customWidth="1"/>
    <col min="1283" max="1285" width="15.375" style="3" customWidth="1"/>
    <col min="1286" max="1532" width="11" style="3"/>
    <col min="1533" max="1533" width="33" style="3" customWidth="1"/>
    <col min="1534" max="1534" width="16.625" style="3" customWidth="1"/>
    <col min="1535" max="1536" width="15.625" style="3" customWidth="1"/>
    <col min="1537" max="1537" width="7.5" style="3" customWidth="1"/>
    <col min="1538" max="1538" width="22.25" style="3" bestFit="1" customWidth="1"/>
    <col min="1539" max="1541" width="15.375" style="3" customWidth="1"/>
    <col min="1542" max="1788" width="11" style="3"/>
    <col min="1789" max="1789" width="33" style="3" customWidth="1"/>
    <col min="1790" max="1790" width="16.625" style="3" customWidth="1"/>
    <col min="1791" max="1792" width="15.625" style="3" customWidth="1"/>
    <col min="1793" max="1793" width="7.5" style="3" customWidth="1"/>
    <col min="1794" max="1794" width="22.25" style="3" bestFit="1" customWidth="1"/>
    <col min="1795" max="1797" width="15.375" style="3" customWidth="1"/>
    <col min="1798" max="2044" width="11" style="3"/>
    <col min="2045" max="2045" width="33" style="3" customWidth="1"/>
    <col min="2046" max="2046" width="16.625" style="3" customWidth="1"/>
    <col min="2047" max="2048" width="15.625" style="3" customWidth="1"/>
    <col min="2049" max="2049" width="7.5" style="3" customWidth="1"/>
    <col min="2050" max="2050" width="22.25" style="3" bestFit="1" customWidth="1"/>
    <col min="2051" max="2053" width="15.375" style="3" customWidth="1"/>
    <col min="2054" max="2300" width="11" style="3"/>
    <col min="2301" max="2301" width="33" style="3" customWidth="1"/>
    <col min="2302" max="2302" width="16.625" style="3" customWidth="1"/>
    <col min="2303" max="2304" width="15.625" style="3" customWidth="1"/>
    <col min="2305" max="2305" width="7.5" style="3" customWidth="1"/>
    <col min="2306" max="2306" width="22.25" style="3" bestFit="1" customWidth="1"/>
    <col min="2307" max="2309" width="15.375" style="3" customWidth="1"/>
    <col min="2310" max="2556" width="11" style="3"/>
    <col min="2557" max="2557" width="33" style="3" customWidth="1"/>
    <col min="2558" max="2558" width="16.625" style="3" customWidth="1"/>
    <col min="2559" max="2560" width="15.625" style="3" customWidth="1"/>
    <col min="2561" max="2561" width="7.5" style="3" customWidth="1"/>
    <col min="2562" max="2562" width="22.25" style="3" bestFit="1" customWidth="1"/>
    <col min="2563" max="2565" width="15.375" style="3" customWidth="1"/>
    <col min="2566" max="2812" width="11" style="3"/>
    <col min="2813" max="2813" width="33" style="3" customWidth="1"/>
    <col min="2814" max="2814" width="16.625" style="3" customWidth="1"/>
    <col min="2815" max="2816" width="15.625" style="3" customWidth="1"/>
    <col min="2817" max="2817" width="7.5" style="3" customWidth="1"/>
    <col min="2818" max="2818" width="22.25" style="3" bestFit="1" customWidth="1"/>
    <col min="2819" max="2821" width="15.375" style="3" customWidth="1"/>
    <col min="2822" max="3068" width="11" style="3"/>
    <col min="3069" max="3069" width="33" style="3" customWidth="1"/>
    <col min="3070" max="3070" width="16.625" style="3" customWidth="1"/>
    <col min="3071" max="3072" width="15.625" style="3" customWidth="1"/>
    <col min="3073" max="3073" width="7.5" style="3" customWidth="1"/>
    <col min="3074" max="3074" width="22.25" style="3" bestFit="1" customWidth="1"/>
    <col min="3075" max="3077" width="15.375" style="3" customWidth="1"/>
    <col min="3078" max="3324" width="11" style="3"/>
    <col min="3325" max="3325" width="33" style="3" customWidth="1"/>
    <col min="3326" max="3326" width="16.625" style="3" customWidth="1"/>
    <col min="3327" max="3328" width="15.625" style="3" customWidth="1"/>
    <col min="3329" max="3329" width="7.5" style="3" customWidth="1"/>
    <col min="3330" max="3330" width="22.25" style="3" bestFit="1" customWidth="1"/>
    <col min="3331" max="3333" width="15.375" style="3" customWidth="1"/>
    <col min="3334" max="3580" width="11" style="3"/>
    <col min="3581" max="3581" width="33" style="3" customWidth="1"/>
    <col min="3582" max="3582" width="16.625" style="3" customWidth="1"/>
    <col min="3583" max="3584" width="15.625" style="3" customWidth="1"/>
    <col min="3585" max="3585" width="7.5" style="3" customWidth="1"/>
    <col min="3586" max="3586" width="22.25" style="3" bestFit="1" customWidth="1"/>
    <col min="3587" max="3589" width="15.375" style="3" customWidth="1"/>
    <col min="3590" max="3836" width="11" style="3"/>
    <col min="3837" max="3837" width="33" style="3" customWidth="1"/>
    <col min="3838" max="3838" width="16.625" style="3" customWidth="1"/>
    <col min="3839" max="3840" width="15.625" style="3" customWidth="1"/>
    <col min="3841" max="3841" width="7.5" style="3" customWidth="1"/>
    <col min="3842" max="3842" width="22.25" style="3" bestFit="1" customWidth="1"/>
    <col min="3843" max="3845" width="15.375" style="3" customWidth="1"/>
    <col min="3846" max="4092" width="11" style="3"/>
    <col min="4093" max="4093" width="33" style="3" customWidth="1"/>
    <col min="4094" max="4094" width="16.625" style="3" customWidth="1"/>
    <col min="4095" max="4096" width="15.625" style="3" customWidth="1"/>
    <col min="4097" max="4097" width="7.5" style="3" customWidth="1"/>
    <col min="4098" max="4098" width="22.25" style="3" bestFit="1" customWidth="1"/>
    <col min="4099" max="4101" width="15.375" style="3" customWidth="1"/>
    <col min="4102" max="4348" width="11" style="3"/>
    <col min="4349" max="4349" width="33" style="3" customWidth="1"/>
    <col min="4350" max="4350" width="16.625" style="3" customWidth="1"/>
    <col min="4351" max="4352" width="15.625" style="3" customWidth="1"/>
    <col min="4353" max="4353" width="7.5" style="3" customWidth="1"/>
    <col min="4354" max="4354" width="22.25" style="3" bestFit="1" customWidth="1"/>
    <col min="4355" max="4357" width="15.375" style="3" customWidth="1"/>
    <col min="4358" max="4604" width="11" style="3"/>
    <col min="4605" max="4605" width="33" style="3" customWidth="1"/>
    <col min="4606" max="4606" width="16.625" style="3" customWidth="1"/>
    <col min="4607" max="4608" width="15.625" style="3" customWidth="1"/>
    <col min="4609" max="4609" width="7.5" style="3" customWidth="1"/>
    <col min="4610" max="4610" width="22.25" style="3" bestFit="1" customWidth="1"/>
    <col min="4611" max="4613" width="15.375" style="3" customWidth="1"/>
    <col min="4614" max="4860" width="11" style="3"/>
    <col min="4861" max="4861" width="33" style="3" customWidth="1"/>
    <col min="4862" max="4862" width="16.625" style="3" customWidth="1"/>
    <col min="4863" max="4864" width="15.625" style="3" customWidth="1"/>
    <col min="4865" max="4865" width="7.5" style="3" customWidth="1"/>
    <col min="4866" max="4866" width="22.25" style="3" bestFit="1" customWidth="1"/>
    <col min="4867" max="4869" width="15.375" style="3" customWidth="1"/>
    <col min="4870" max="5116" width="11" style="3"/>
    <col min="5117" max="5117" width="33" style="3" customWidth="1"/>
    <col min="5118" max="5118" width="16.625" style="3" customWidth="1"/>
    <col min="5119" max="5120" width="15.625" style="3" customWidth="1"/>
    <col min="5121" max="5121" width="7.5" style="3" customWidth="1"/>
    <col min="5122" max="5122" width="22.25" style="3" bestFit="1" customWidth="1"/>
    <col min="5123" max="5125" width="15.375" style="3" customWidth="1"/>
    <col min="5126" max="5372" width="11" style="3"/>
    <col min="5373" max="5373" width="33" style="3" customWidth="1"/>
    <col min="5374" max="5374" width="16.625" style="3" customWidth="1"/>
    <col min="5375" max="5376" width="15.625" style="3" customWidth="1"/>
    <col min="5377" max="5377" width="7.5" style="3" customWidth="1"/>
    <col min="5378" max="5378" width="22.25" style="3" bestFit="1" customWidth="1"/>
    <col min="5379" max="5381" width="15.375" style="3" customWidth="1"/>
    <col min="5382" max="5628" width="11" style="3"/>
    <col min="5629" max="5629" width="33" style="3" customWidth="1"/>
    <col min="5630" max="5630" width="16.625" style="3" customWidth="1"/>
    <col min="5631" max="5632" width="15.625" style="3" customWidth="1"/>
    <col min="5633" max="5633" width="7.5" style="3" customWidth="1"/>
    <col min="5634" max="5634" width="22.25" style="3" bestFit="1" customWidth="1"/>
    <col min="5635" max="5637" width="15.375" style="3" customWidth="1"/>
    <col min="5638" max="5884" width="11" style="3"/>
    <col min="5885" max="5885" width="33" style="3" customWidth="1"/>
    <col min="5886" max="5886" width="16.625" style="3" customWidth="1"/>
    <col min="5887" max="5888" width="15.625" style="3" customWidth="1"/>
    <col min="5889" max="5889" width="7.5" style="3" customWidth="1"/>
    <col min="5890" max="5890" width="22.25" style="3" bestFit="1" customWidth="1"/>
    <col min="5891" max="5893" width="15.375" style="3" customWidth="1"/>
    <col min="5894" max="6140" width="11" style="3"/>
    <col min="6141" max="6141" width="33" style="3" customWidth="1"/>
    <col min="6142" max="6142" width="16.625" style="3" customWidth="1"/>
    <col min="6143" max="6144" width="15.625" style="3" customWidth="1"/>
    <col min="6145" max="6145" width="7.5" style="3" customWidth="1"/>
    <col min="6146" max="6146" width="22.25" style="3" bestFit="1" customWidth="1"/>
    <col min="6147" max="6149" width="15.375" style="3" customWidth="1"/>
    <col min="6150" max="6396" width="11" style="3"/>
    <col min="6397" max="6397" width="33" style="3" customWidth="1"/>
    <col min="6398" max="6398" width="16.625" style="3" customWidth="1"/>
    <col min="6399" max="6400" width="15.625" style="3" customWidth="1"/>
    <col min="6401" max="6401" width="7.5" style="3" customWidth="1"/>
    <col min="6402" max="6402" width="22.25" style="3" bestFit="1" customWidth="1"/>
    <col min="6403" max="6405" width="15.375" style="3" customWidth="1"/>
    <col min="6406" max="6652" width="11" style="3"/>
    <col min="6653" max="6653" width="33" style="3" customWidth="1"/>
    <col min="6654" max="6654" width="16.625" style="3" customWidth="1"/>
    <col min="6655" max="6656" width="15.625" style="3" customWidth="1"/>
    <col min="6657" max="6657" width="7.5" style="3" customWidth="1"/>
    <col min="6658" max="6658" width="22.25" style="3" bestFit="1" customWidth="1"/>
    <col min="6659" max="6661" width="15.375" style="3" customWidth="1"/>
    <col min="6662" max="6908" width="11" style="3"/>
    <col min="6909" max="6909" width="33" style="3" customWidth="1"/>
    <col min="6910" max="6910" width="16.625" style="3" customWidth="1"/>
    <col min="6911" max="6912" width="15.625" style="3" customWidth="1"/>
    <col min="6913" max="6913" width="7.5" style="3" customWidth="1"/>
    <col min="6914" max="6914" width="22.25" style="3" bestFit="1" customWidth="1"/>
    <col min="6915" max="6917" width="15.375" style="3" customWidth="1"/>
    <col min="6918" max="7164" width="11" style="3"/>
    <col min="7165" max="7165" width="33" style="3" customWidth="1"/>
    <col min="7166" max="7166" width="16.625" style="3" customWidth="1"/>
    <col min="7167" max="7168" width="15.625" style="3" customWidth="1"/>
    <col min="7169" max="7169" width="7.5" style="3" customWidth="1"/>
    <col min="7170" max="7170" width="22.25" style="3" bestFit="1" customWidth="1"/>
    <col min="7171" max="7173" width="15.375" style="3" customWidth="1"/>
    <col min="7174" max="7420" width="11" style="3"/>
    <col min="7421" max="7421" width="33" style="3" customWidth="1"/>
    <col min="7422" max="7422" width="16.625" style="3" customWidth="1"/>
    <col min="7423" max="7424" width="15.625" style="3" customWidth="1"/>
    <col min="7425" max="7425" width="7.5" style="3" customWidth="1"/>
    <col min="7426" max="7426" width="22.25" style="3" bestFit="1" customWidth="1"/>
    <col min="7427" max="7429" width="15.375" style="3" customWidth="1"/>
    <col min="7430" max="7676" width="11" style="3"/>
    <col min="7677" max="7677" width="33" style="3" customWidth="1"/>
    <col min="7678" max="7678" width="16.625" style="3" customWidth="1"/>
    <col min="7679" max="7680" width="15.625" style="3" customWidth="1"/>
    <col min="7681" max="7681" width="7.5" style="3" customWidth="1"/>
    <col min="7682" max="7682" width="22.25" style="3" bestFit="1" customWidth="1"/>
    <col min="7683" max="7685" width="15.375" style="3" customWidth="1"/>
    <col min="7686" max="7932" width="11" style="3"/>
    <col min="7933" max="7933" width="33" style="3" customWidth="1"/>
    <col min="7934" max="7934" width="16.625" style="3" customWidth="1"/>
    <col min="7935" max="7936" width="15.625" style="3" customWidth="1"/>
    <col min="7937" max="7937" width="7.5" style="3" customWidth="1"/>
    <col min="7938" max="7938" width="22.25" style="3" bestFit="1" customWidth="1"/>
    <col min="7939" max="7941" width="15.375" style="3" customWidth="1"/>
    <col min="7942" max="8188" width="11" style="3"/>
    <col min="8189" max="8189" width="33" style="3" customWidth="1"/>
    <col min="8190" max="8190" width="16.625" style="3" customWidth="1"/>
    <col min="8191" max="8192" width="15.625" style="3" customWidth="1"/>
    <col min="8193" max="8193" width="7.5" style="3" customWidth="1"/>
    <col min="8194" max="8194" width="22.25" style="3" bestFit="1" customWidth="1"/>
    <col min="8195" max="8197" width="15.375" style="3" customWidth="1"/>
    <col min="8198" max="8444" width="11" style="3"/>
    <col min="8445" max="8445" width="33" style="3" customWidth="1"/>
    <col min="8446" max="8446" width="16.625" style="3" customWidth="1"/>
    <col min="8447" max="8448" width="15.625" style="3" customWidth="1"/>
    <col min="8449" max="8449" width="7.5" style="3" customWidth="1"/>
    <col min="8450" max="8450" width="22.25" style="3" bestFit="1" customWidth="1"/>
    <col min="8451" max="8453" width="15.375" style="3" customWidth="1"/>
    <col min="8454" max="8700" width="11" style="3"/>
    <col min="8701" max="8701" width="33" style="3" customWidth="1"/>
    <col min="8702" max="8702" width="16.625" style="3" customWidth="1"/>
    <col min="8703" max="8704" width="15.625" style="3" customWidth="1"/>
    <col min="8705" max="8705" width="7.5" style="3" customWidth="1"/>
    <col min="8706" max="8706" width="22.25" style="3" bestFit="1" customWidth="1"/>
    <col min="8707" max="8709" width="15.375" style="3" customWidth="1"/>
    <col min="8710" max="8956" width="11" style="3"/>
    <col min="8957" max="8957" width="33" style="3" customWidth="1"/>
    <col min="8958" max="8958" width="16.625" style="3" customWidth="1"/>
    <col min="8959" max="8960" width="15.625" style="3" customWidth="1"/>
    <col min="8961" max="8961" width="7.5" style="3" customWidth="1"/>
    <col min="8962" max="8962" width="22.25" style="3" bestFit="1" customWidth="1"/>
    <col min="8963" max="8965" width="15.375" style="3" customWidth="1"/>
    <col min="8966" max="9212" width="11" style="3"/>
    <col min="9213" max="9213" width="33" style="3" customWidth="1"/>
    <col min="9214" max="9214" width="16.625" style="3" customWidth="1"/>
    <col min="9215" max="9216" width="15.625" style="3" customWidth="1"/>
    <col min="9217" max="9217" width="7.5" style="3" customWidth="1"/>
    <col min="9218" max="9218" width="22.25" style="3" bestFit="1" customWidth="1"/>
    <col min="9219" max="9221" width="15.375" style="3" customWidth="1"/>
    <col min="9222" max="9468" width="11" style="3"/>
    <col min="9469" max="9469" width="33" style="3" customWidth="1"/>
    <col min="9470" max="9470" width="16.625" style="3" customWidth="1"/>
    <col min="9471" max="9472" width="15.625" style="3" customWidth="1"/>
    <col min="9473" max="9473" width="7.5" style="3" customWidth="1"/>
    <col min="9474" max="9474" width="22.25" style="3" bestFit="1" customWidth="1"/>
    <col min="9475" max="9477" width="15.375" style="3" customWidth="1"/>
    <col min="9478" max="9724" width="11" style="3"/>
    <col min="9725" max="9725" width="33" style="3" customWidth="1"/>
    <col min="9726" max="9726" width="16.625" style="3" customWidth="1"/>
    <col min="9727" max="9728" width="15.625" style="3" customWidth="1"/>
    <col min="9729" max="9729" width="7.5" style="3" customWidth="1"/>
    <col min="9730" max="9730" width="22.25" style="3" bestFit="1" customWidth="1"/>
    <col min="9731" max="9733" width="15.375" style="3" customWidth="1"/>
    <col min="9734" max="9980" width="11" style="3"/>
    <col min="9981" max="9981" width="33" style="3" customWidth="1"/>
    <col min="9982" max="9982" width="16.625" style="3" customWidth="1"/>
    <col min="9983" max="9984" width="15.625" style="3" customWidth="1"/>
    <col min="9985" max="9985" width="7.5" style="3" customWidth="1"/>
    <col min="9986" max="9986" width="22.25" style="3" bestFit="1" customWidth="1"/>
    <col min="9987" max="9989" width="15.375" style="3" customWidth="1"/>
    <col min="9990" max="10236" width="11" style="3"/>
    <col min="10237" max="10237" width="33" style="3" customWidth="1"/>
    <col min="10238" max="10238" width="16.625" style="3" customWidth="1"/>
    <col min="10239" max="10240" width="15.625" style="3" customWidth="1"/>
    <col min="10241" max="10241" width="7.5" style="3" customWidth="1"/>
    <col min="10242" max="10242" width="22.25" style="3" bestFit="1" customWidth="1"/>
    <col min="10243" max="10245" width="15.375" style="3" customWidth="1"/>
    <col min="10246" max="10492" width="11" style="3"/>
    <col min="10493" max="10493" width="33" style="3" customWidth="1"/>
    <col min="10494" max="10494" width="16.625" style="3" customWidth="1"/>
    <col min="10495" max="10496" width="15.625" style="3" customWidth="1"/>
    <col min="10497" max="10497" width="7.5" style="3" customWidth="1"/>
    <col min="10498" max="10498" width="22.25" style="3" bestFit="1" customWidth="1"/>
    <col min="10499" max="10501" width="15.375" style="3" customWidth="1"/>
    <col min="10502" max="10748" width="11" style="3"/>
    <col min="10749" max="10749" width="33" style="3" customWidth="1"/>
    <col min="10750" max="10750" width="16.625" style="3" customWidth="1"/>
    <col min="10751" max="10752" width="15.625" style="3" customWidth="1"/>
    <col min="10753" max="10753" width="7.5" style="3" customWidth="1"/>
    <col min="10754" max="10754" width="22.25" style="3" bestFit="1" customWidth="1"/>
    <col min="10755" max="10757" width="15.375" style="3" customWidth="1"/>
    <col min="10758" max="11004" width="11" style="3"/>
    <col min="11005" max="11005" width="33" style="3" customWidth="1"/>
    <col min="11006" max="11006" width="16.625" style="3" customWidth="1"/>
    <col min="11007" max="11008" width="15.625" style="3" customWidth="1"/>
    <col min="11009" max="11009" width="7.5" style="3" customWidth="1"/>
    <col min="11010" max="11010" width="22.25" style="3" bestFit="1" customWidth="1"/>
    <col min="11011" max="11013" width="15.375" style="3" customWidth="1"/>
    <col min="11014" max="11260" width="11" style="3"/>
    <col min="11261" max="11261" width="33" style="3" customWidth="1"/>
    <col min="11262" max="11262" width="16.625" style="3" customWidth="1"/>
    <col min="11263" max="11264" width="15.625" style="3" customWidth="1"/>
    <col min="11265" max="11265" width="7.5" style="3" customWidth="1"/>
    <col min="11266" max="11266" width="22.25" style="3" bestFit="1" customWidth="1"/>
    <col min="11267" max="11269" width="15.375" style="3" customWidth="1"/>
    <col min="11270" max="11516" width="11" style="3"/>
    <col min="11517" max="11517" width="33" style="3" customWidth="1"/>
    <col min="11518" max="11518" width="16.625" style="3" customWidth="1"/>
    <col min="11519" max="11520" width="15.625" style="3" customWidth="1"/>
    <col min="11521" max="11521" width="7.5" style="3" customWidth="1"/>
    <col min="11522" max="11522" width="22.25" style="3" bestFit="1" customWidth="1"/>
    <col min="11523" max="11525" width="15.375" style="3" customWidth="1"/>
    <col min="11526" max="11772" width="11" style="3"/>
    <col min="11773" max="11773" width="33" style="3" customWidth="1"/>
    <col min="11774" max="11774" width="16.625" style="3" customWidth="1"/>
    <col min="11775" max="11776" width="15.625" style="3" customWidth="1"/>
    <col min="11777" max="11777" width="7.5" style="3" customWidth="1"/>
    <col min="11778" max="11778" width="22.25" style="3" bestFit="1" customWidth="1"/>
    <col min="11779" max="11781" width="15.375" style="3" customWidth="1"/>
    <col min="11782" max="12028" width="11" style="3"/>
    <col min="12029" max="12029" width="33" style="3" customWidth="1"/>
    <col min="12030" max="12030" width="16.625" style="3" customWidth="1"/>
    <col min="12031" max="12032" width="15.625" style="3" customWidth="1"/>
    <col min="12033" max="12033" width="7.5" style="3" customWidth="1"/>
    <col min="12034" max="12034" width="22.25" style="3" bestFit="1" customWidth="1"/>
    <col min="12035" max="12037" width="15.375" style="3" customWidth="1"/>
    <col min="12038" max="12284" width="11" style="3"/>
    <col min="12285" max="12285" width="33" style="3" customWidth="1"/>
    <col min="12286" max="12286" width="16.625" style="3" customWidth="1"/>
    <col min="12287" max="12288" width="15.625" style="3" customWidth="1"/>
    <col min="12289" max="12289" width="7.5" style="3" customWidth="1"/>
    <col min="12290" max="12290" width="22.25" style="3" bestFit="1" customWidth="1"/>
    <col min="12291" max="12293" width="15.375" style="3" customWidth="1"/>
    <col min="12294" max="12540" width="11" style="3"/>
    <col min="12541" max="12541" width="33" style="3" customWidth="1"/>
    <col min="12542" max="12542" width="16.625" style="3" customWidth="1"/>
    <col min="12543" max="12544" width="15.625" style="3" customWidth="1"/>
    <col min="12545" max="12545" width="7.5" style="3" customWidth="1"/>
    <col min="12546" max="12546" width="22.25" style="3" bestFit="1" customWidth="1"/>
    <col min="12547" max="12549" width="15.375" style="3" customWidth="1"/>
    <col min="12550" max="12796" width="11" style="3"/>
    <col min="12797" max="12797" width="33" style="3" customWidth="1"/>
    <col min="12798" max="12798" width="16.625" style="3" customWidth="1"/>
    <col min="12799" max="12800" width="15.625" style="3" customWidth="1"/>
    <col min="12801" max="12801" width="7.5" style="3" customWidth="1"/>
    <col min="12802" max="12802" width="22.25" style="3" bestFit="1" customWidth="1"/>
    <col min="12803" max="12805" width="15.375" style="3" customWidth="1"/>
    <col min="12806" max="13052" width="11" style="3"/>
    <col min="13053" max="13053" width="33" style="3" customWidth="1"/>
    <col min="13054" max="13054" width="16.625" style="3" customWidth="1"/>
    <col min="13055" max="13056" width="15.625" style="3" customWidth="1"/>
    <col min="13057" max="13057" width="7.5" style="3" customWidth="1"/>
    <col min="13058" max="13058" width="22.25" style="3" bestFit="1" customWidth="1"/>
    <col min="13059" max="13061" width="15.375" style="3" customWidth="1"/>
    <col min="13062" max="13308" width="11" style="3"/>
    <col min="13309" max="13309" width="33" style="3" customWidth="1"/>
    <col min="13310" max="13310" width="16.625" style="3" customWidth="1"/>
    <col min="13311" max="13312" width="15.625" style="3" customWidth="1"/>
    <col min="13313" max="13313" width="7.5" style="3" customWidth="1"/>
    <col min="13314" max="13314" width="22.25" style="3" bestFit="1" customWidth="1"/>
    <col min="13315" max="13317" width="15.375" style="3" customWidth="1"/>
    <col min="13318" max="13564" width="11" style="3"/>
    <col min="13565" max="13565" width="33" style="3" customWidth="1"/>
    <col min="13566" max="13566" width="16.625" style="3" customWidth="1"/>
    <col min="13567" max="13568" width="15.625" style="3" customWidth="1"/>
    <col min="13569" max="13569" width="7.5" style="3" customWidth="1"/>
    <col min="13570" max="13570" width="22.25" style="3" bestFit="1" customWidth="1"/>
    <col min="13571" max="13573" width="15.375" style="3" customWidth="1"/>
    <col min="13574" max="13820" width="11" style="3"/>
    <col min="13821" max="13821" width="33" style="3" customWidth="1"/>
    <col min="13822" max="13822" width="16.625" style="3" customWidth="1"/>
    <col min="13823" max="13824" width="15.625" style="3" customWidth="1"/>
    <col min="13825" max="13825" width="7.5" style="3" customWidth="1"/>
    <col min="13826" max="13826" width="22.25" style="3" bestFit="1" customWidth="1"/>
    <col min="13827" max="13829" width="15.375" style="3" customWidth="1"/>
    <col min="13830" max="14076" width="11" style="3"/>
    <col min="14077" max="14077" width="33" style="3" customWidth="1"/>
    <col min="14078" max="14078" width="16.625" style="3" customWidth="1"/>
    <col min="14079" max="14080" width="15.625" style="3" customWidth="1"/>
    <col min="14081" max="14081" width="7.5" style="3" customWidth="1"/>
    <col min="14082" max="14082" width="22.25" style="3" bestFit="1" customWidth="1"/>
    <col min="14083" max="14085" width="15.375" style="3" customWidth="1"/>
    <col min="14086" max="14332" width="11" style="3"/>
    <col min="14333" max="14333" width="33" style="3" customWidth="1"/>
    <col min="14334" max="14334" width="16.625" style="3" customWidth="1"/>
    <col min="14335" max="14336" width="15.625" style="3" customWidth="1"/>
    <col min="14337" max="14337" width="7.5" style="3" customWidth="1"/>
    <col min="14338" max="14338" width="22.25" style="3" bestFit="1" customWidth="1"/>
    <col min="14339" max="14341" width="15.375" style="3" customWidth="1"/>
    <col min="14342" max="14588" width="11" style="3"/>
    <col min="14589" max="14589" width="33" style="3" customWidth="1"/>
    <col min="14590" max="14590" width="16.625" style="3" customWidth="1"/>
    <col min="14591" max="14592" width="15.625" style="3" customWidth="1"/>
    <col min="14593" max="14593" width="7.5" style="3" customWidth="1"/>
    <col min="14594" max="14594" width="22.25" style="3" bestFit="1" customWidth="1"/>
    <col min="14595" max="14597" width="15.375" style="3" customWidth="1"/>
    <col min="14598" max="14844" width="11" style="3"/>
    <col min="14845" max="14845" width="33" style="3" customWidth="1"/>
    <col min="14846" max="14846" width="16.625" style="3" customWidth="1"/>
    <col min="14847" max="14848" width="15.625" style="3" customWidth="1"/>
    <col min="14849" max="14849" width="7.5" style="3" customWidth="1"/>
    <col min="14850" max="14850" width="22.25" style="3" bestFit="1" customWidth="1"/>
    <col min="14851" max="14853" width="15.375" style="3" customWidth="1"/>
    <col min="14854" max="15100" width="11" style="3"/>
    <col min="15101" max="15101" width="33" style="3" customWidth="1"/>
    <col min="15102" max="15102" width="16.625" style="3" customWidth="1"/>
    <col min="15103" max="15104" width="15.625" style="3" customWidth="1"/>
    <col min="15105" max="15105" width="7.5" style="3" customWidth="1"/>
    <col min="15106" max="15106" width="22.25" style="3" bestFit="1" customWidth="1"/>
    <col min="15107" max="15109" width="15.375" style="3" customWidth="1"/>
    <col min="15110" max="15356" width="11" style="3"/>
    <col min="15357" max="15357" width="33" style="3" customWidth="1"/>
    <col min="15358" max="15358" width="16.625" style="3" customWidth="1"/>
    <col min="15359" max="15360" width="15.625" style="3" customWidth="1"/>
    <col min="15361" max="15361" width="7.5" style="3" customWidth="1"/>
    <col min="15362" max="15362" width="22.25" style="3" bestFit="1" customWidth="1"/>
    <col min="15363" max="15365" width="15.375" style="3" customWidth="1"/>
    <col min="15366" max="15612" width="11" style="3"/>
    <col min="15613" max="15613" width="33" style="3" customWidth="1"/>
    <col min="15614" max="15614" width="16.625" style="3" customWidth="1"/>
    <col min="15615" max="15616" width="15.625" style="3" customWidth="1"/>
    <col min="15617" max="15617" width="7.5" style="3" customWidth="1"/>
    <col min="15618" max="15618" width="22.25" style="3" bestFit="1" customWidth="1"/>
    <col min="15619" max="15621" width="15.375" style="3" customWidth="1"/>
    <col min="15622" max="15868" width="11" style="3"/>
    <col min="15869" max="15869" width="33" style="3" customWidth="1"/>
    <col min="15870" max="15870" width="16.625" style="3" customWidth="1"/>
    <col min="15871" max="15872" width="15.625" style="3" customWidth="1"/>
    <col min="15873" max="15873" width="7.5" style="3" customWidth="1"/>
    <col min="15874" max="15874" width="22.25" style="3" bestFit="1" customWidth="1"/>
    <col min="15875" max="15877" width="15.375" style="3" customWidth="1"/>
    <col min="15878" max="16124" width="11" style="3"/>
    <col min="16125" max="16125" width="33" style="3" customWidth="1"/>
    <col min="16126" max="16126" width="16.625" style="3" customWidth="1"/>
    <col min="16127" max="16128" width="15.625" style="3" customWidth="1"/>
    <col min="16129" max="16129" width="7.5" style="3" customWidth="1"/>
    <col min="16130" max="16130" width="22.25" style="3" bestFit="1" customWidth="1"/>
    <col min="16131" max="16133" width="15.375" style="3" customWidth="1"/>
    <col min="16134" max="16384" width="11" style="3"/>
  </cols>
  <sheetData>
    <row r="1" spans="2:11" ht="41.25" customHeight="1" x14ac:dyDescent="0.2">
      <c r="B1" s="201" t="s">
        <v>93</v>
      </c>
      <c r="C1" s="201"/>
      <c r="D1" s="201"/>
      <c r="E1" s="201"/>
    </row>
    <row r="2" spans="2:11" ht="15" x14ac:dyDescent="0.2">
      <c r="B2" s="192" t="s">
        <v>6</v>
      </c>
      <c r="C2" s="193" t="s">
        <v>3</v>
      </c>
      <c r="D2" s="193" t="s">
        <v>4</v>
      </c>
      <c r="E2" s="193" t="s">
        <v>5</v>
      </c>
    </row>
    <row r="3" spans="2:11" ht="24" customHeight="1" x14ac:dyDescent="0.2">
      <c r="B3" s="186" t="s">
        <v>24</v>
      </c>
      <c r="C3" s="187">
        <v>4403</v>
      </c>
      <c r="D3" s="187">
        <v>2522</v>
      </c>
      <c r="E3" s="187">
        <v>3127</v>
      </c>
      <c r="G3" s="143"/>
    </row>
    <row r="4" spans="2:11" ht="24" customHeight="1" x14ac:dyDescent="0.3">
      <c r="B4" s="186" t="s">
        <v>25</v>
      </c>
      <c r="C4" s="187">
        <v>25210</v>
      </c>
      <c r="D4" s="187">
        <v>22855</v>
      </c>
      <c r="E4" s="187">
        <v>25520</v>
      </c>
      <c r="G4" s="198">
        <v>5646805</v>
      </c>
      <c r="H4" s="198">
        <v>803231</v>
      </c>
      <c r="I4" s="199">
        <f>SUM(G4:H4)</f>
        <v>6450036</v>
      </c>
      <c r="J4" s="200" t="s">
        <v>3</v>
      </c>
      <c r="K4"/>
    </row>
    <row r="5" spans="2:11" ht="24" customHeight="1" x14ac:dyDescent="0.3">
      <c r="B5" s="186" t="s">
        <v>26</v>
      </c>
      <c r="C5" s="187">
        <v>10193</v>
      </c>
      <c r="D5" s="187">
        <v>9713</v>
      </c>
      <c r="E5" s="187">
        <v>10681</v>
      </c>
      <c r="G5" s="198">
        <v>5033656</v>
      </c>
      <c r="H5" s="198">
        <v>703589</v>
      </c>
      <c r="I5" s="199">
        <f>SUM(G5:H5)-I6</f>
        <v>5601699</v>
      </c>
      <c r="J5" s="200" t="s">
        <v>4</v>
      </c>
      <c r="K5"/>
    </row>
    <row r="6" spans="2:11" ht="24" customHeight="1" x14ac:dyDescent="0.3">
      <c r="B6" s="186" t="s">
        <v>27</v>
      </c>
      <c r="C6" s="187">
        <v>2348</v>
      </c>
      <c r="D6" s="187">
        <v>2226</v>
      </c>
      <c r="E6" s="187">
        <v>2338</v>
      </c>
      <c r="G6" s="198">
        <v>108276</v>
      </c>
      <c r="H6" s="198">
        <v>27270</v>
      </c>
      <c r="I6" s="199">
        <f>SUM(G6:H6)</f>
        <v>135546</v>
      </c>
      <c r="J6"/>
      <c r="K6"/>
    </row>
    <row r="7" spans="2:11" ht="24" customHeight="1" x14ac:dyDescent="0.3">
      <c r="B7" s="186" t="s">
        <v>29</v>
      </c>
      <c r="C7" s="187">
        <v>167</v>
      </c>
      <c r="D7" s="187">
        <v>69</v>
      </c>
      <c r="E7" s="187">
        <v>160</v>
      </c>
      <c r="G7"/>
      <c r="H7"/>
      <c r="I7"/>
      <c r="J7"/>
      <c r="K7"/>
    </row>
    <row r="8" spans="2:11" ht="22.5" customHeight="1" x14ac:dyDescent="0.2">
      <c r="B8" s="186" t="s">
        <v>30</v>
      </c>
      <c r="C8" s="187">
        <v>1</v>
      </c>
      <c r="D8" s="187">
        <v>0</v>
      </c>
      <c r="E8" s="187"/>
    </row>
    <row r="9" spans="2:11" ht="24" customHeight="1" x14ac:dyDescent="0.2">
      <c r="B9" s="188" t="s">
        <v>20</v>
      </c>
      <c r="C9" s="189">
        <v>4216</v>
      </c>
      <c r="D9" s="189">
        <v>4083</v>
      </c>
      <c r="E9" s="189">
        <v>4474</v>
      </c>
    </row>
    <row r="10" spans="2:11" ht="24" customHeight="1" x14ac:dyDescent="0.2">
      <c r="B10" s="188" t="s">
        <v>21</v>
      </c>
      <c r="C10" s="189">
        <v>26</v>
      </c>
      <c r="D10" s="189">
        <v>22</v>
      </c>
      <c r="E10" s="189">
        <v>28</v>
      </c>
    </row>
    <row r="11" spans="2:11" ht="24" customHeight="1" x14ac:dyDescent="0.2">
      <c r="B11" s="188" t="s">
        <v>22</v>
      </c>
      <c r="C11" s="189">
        <v>149</v>
      </c>
      <c r="D11" s="189">
        <v>132</v>
      </c>
      <c r="E11" s="189">
        <v>597</v>
      </c>
    </row>
    <row r="12" spans="2:11" ht="24" customHeight="1" x14ac:dyDescent="0.2">
      <c r="B12" s="188" t="s">
        <v>23</v>
      </c>
      <c r="C12" s="189">
        <v>372</v>
      </c>
      <c r="D12" s="189">
        <v>300</v>
      </c>
      <c r="E12" s="189">
        <v>5</v>
      </c>
    </row>
    <row r="13" spans="2:11" ht="24" customHeight="1" x14ac:dyDescent="0.2">
      <c r="B13" s="190" t="s">
        <v>28</v>
      </c>
      <c r="C13" s="189">
        <v>88</v>
      </c>
      <c r="D13" s="189">
        <v>80</v>
      </c>
      <c r="E13" s="189">
        <v>33</v>
      </c>
    </row>
    <row r="14" spans="2:11" ht="24" customHeight="1" x14ac:dyDescent="0.25">
      <c r="B14" s="191" t="s">
        <v>7</v>
      </c>
      <c r="C14" s="194">
        <f>SUM(C3:C13)</f>
        <v>47173</v>
      </c>
      <c r="D14" s="194">
        <f t="shared" ref="D14:E14" si="0">SUM(D3:D13)</f>
        <v>42002</v>
      </c>
      <c r="E14" s="194">
        <f t="shared" si="0"/>
        <v>46963</v>
      </c>
    </row>
    <row r="15" spans="2:11" ht="24" customHeight="1" x14ac:dyDescent="0.2">
      <c r="D15" s="3">
        <f>42801-799</f>
        <v>42002</v>
      </c>
    </row>
    <row r="16" spans="2:11" ht="24" customHeight="1" x14ac:dyDescent="0.2"/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view="pageBreakPreview" zoomScale="75" zoomScaleNormal="100" zoomScaleSheetLayoutView="75" workbookViewId="0">
      <selection activeCell="G7" sqref="G7"/>
    </sheetView>
  </sheetViews>
  <sheetFormatPr baseColWidth="10" defaultRowHeight="14.25" x14ac:dyDescent="0.2"/>
  <cols>
    <col min="1" max="1" width="22.625" style="1" customWidth="1"/>
    <col min="2" max="8" width="18" style="1" customWidth="1"/>
    <col min="9" max="16384" width="11" style="1"/>
  </cols>
  <sheetData>
    <row r="1" spans="1:9" s="16" customFormat="1" ht="39.75" customHeight="1" thickBot="1" x14ac:dyDescent="0.3">
      <c r="A1" s="14" t="s">
        <v>74</v>
      </c>
      <c r="B1" s="15"/>
      <c r="C1" s="15"/>
      <c r="D1" s="15"/>
      <c r="E1" s="15"/>
      <c r="F1" s="15"/>
      <c r="G1" s="15"/>
      <c r="H1" s="15"/>
    </row>
    <row r="2" spans="1:9" ht="18" customHeight="1" thickBot="1" x14ac:dyDescent="0.3">
      <c r="A2" s="4"/>
      <c r="B2" s="4"/>
      <c r="C2" s="4"/>
      <c r="D2" s="4"/>
      <c r="E2" s="5">
        <v>2019</v>
      </c>
      <c r="F2" s="5">
        <v>2020</v>
      </c>
      <c r="G2" s="4"/>
      <c r="H2" s="6"/>
    </row>
    <row r="3" spans="1:9" ht="18" customHeight="1" x14ac:dyDescent="0.2">
      <c r="A3" s="3"/>
      <c r="B3" s="3"/>
      <c r="C3" s="17"/>
      <c r="D3" s="22" t="s">
        <v>0</v>
      </c>
      <c r="E3" s="23">
        <v>4222</v>
      </c>
      <c r="F3" s="24">
        <v>4550</v>
      </c>
      <c r="G3" s="3"/>
      <c r="H3" s="7">
        <f>+E6/$G$9</f>
        <v>0.60296846011131722</v>
      </c>
    </row>
    <row r="4" spans="1:9" ht="18" customHeight="1" x14ac:dyDescent="0.25">
      <c r="A4" s="3"/>
      <c r="B4" s="3"/>
      <c r="C4" s="18">
        <v>2019</v>
      </c>
      <c r="D4" s="25" t="s">
        <v>1</v>
      </c>
      <c r="E4" s="26">
        <v>929</v>
      </c>
      <c r="F4" s="27">
        <v>434</v>
      </c>
      <c r="G4" s="4"/>
      <c r="H4" s="7">
        <f>+E7/$G$9</f>
        <v>5.7513914656771803E-2</v>
      </c>
    </row>
    <row r="5" spans="1:9" ht="18" customHeight="1" thickBot="1" x14ac:dyDescent="0.25">
      <c r="A5" s="3"/>
      <c r="B5" s="3"/>
      <c r="C5" s="19"/>
      <c r="D5" s="28" t="s">
        <v>2</v>
      </c>
      <c r="E5" s="29">
        <v>1960</v>
      </c>
      <c r="F5" s="30">
        <v>2562</v>
      </c>
      <c r="G5" s="12">
        <f>SUM(E3:E5)</f>
        <v>7111</v>
      </c>
      <c r="H5" s="7">
        <f>+E8/$G$9</f>
        <v>0.33951762523191092</v>
      </c>
    </row>
    <row r="6" spans="1:9" ht="18" customHeight="1" x14ac:dyDescent="0.25">
      <c r="A6" s="197"/>
      <c r="B6" s="3"/>
      <c r="C6" s="17"/>
      <c r="D6" s="22" t="s">
        <v>0</v>
      </c>
      <c r="E6" s="31">
        <v>4550</v>
      </c>
      <c r="F6" s="21"/>
      <c r="H6" s="9"/>
      <c r="I6" s="2"/>
    </row>
    <row r="7" spans="1:9" ht="18" customHeight="1" x14ac:dyDescent="0.2">
      <c r="A7" s="3"/>
      <c r="B7" s="3"/>
      <c r="C7" s="18">
        <v>2020</v>
      </c>
      <c r="D7" s="25" t="s">
        <v>1</v>
      </c>
      <c r="E7" s="26">
        <v>434</v>
      </c>
      <c r="F7" s="21"/>
      <c r="G7" s="13">
        <f>+F9-G5</f>
        <v>435</v>
      </c>
      <c r="H7" s="10"/>
      <c r="I7" s="2"/>
    </row>
    <row r="8" spans="1:9" ht="18" customHeight="1" thickBot="1" x14ac:dyDescent="0.25">
      <c r="A8" s="3"/>
      <c r="B8" s="3"/>
      <c r="C8" s="19"/>
      <c r="D8" s="28" t="s">
        <v>2</v>
      </c>
      <c r="E8" s="29">
        <v>2562</v>
      </c>
      <c r="F8" s="21"/>
      <c r="G8" s="3"/>
      <c r="H8" s="11">
        <f>+G9/G5-1</f>
        <v>6.117283082548175E-2</v>
      </c>
      <c r="I8" s="2"/>
    </row>
    <row r="9" spans="1:9" ht="18" customHeight="1" x14ac:dyDescent="0.25">
      <c r="A9" s="3"/>
      <c r="B9" s="3"/>
      <c r="C9" s="8"/>
      <c r="D9" s="8"/>
      <c r="E9" s="8"/>
      <c r="F9" s="12">
        <f>SUM(F3:F5)</f>
        <v>7546</v>
      </c>
      <c r="G9" s="20">
        <f>SUM(E6:E8)</f>
        <v>7546</v>
      </c>
      <c r="H9" s="13">
        <f>+G9-G5</f>
        <v>435</v>
      </c>
    </row>
    <row r="10" spans="1:9" ht="18" customHeight="1" x14ac:dyDescent="0.2">
      <c r="A10" s="3"/>
      <c r="B10" s="3"/>
      <c r="C10" s="3"/>
      <c r="D10" s="3"/>
      <c r="E10" s="3"/>
      <c r="F10" s="3"/>
      <c r="G10" s="3"/>
      <c r="H10" s="3"/>
    </row>
    <row r="11" spans="1:9" ht="18" customHeight="1" x14ac:dyDescent="0.2"/>
    <row r="12" spans="1:9" ht="18" customHeight="1" x14ac:dyDescent="0.2"/>
    <row r="13" spans="1:9" ht="18" customHeight="1" x14ac:dyDescent="0.2"/>
    <row r="14" spans="1:9" ht="18" customHeight="1" x14ac:dyDescent="0.2"/>
    <row r="15" spans="1:9" ht="18" customHeight="1" x14ac:dyDescent="0.2"/>
    <row r="16" spans="1:9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</sheetData>
  <pageMargins left="0.39370078740157483" right="0" top="0.39370078740157483" bottom="0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"/>
  <sheetViews>
    <sheetView view="pageBreakPreview" zoomScale="50" zoomScaleNormal="75" zoomScaleSheetLayoutView="50" workbookViewId="0">
      <selection activeCell="A7" sqref="A7"/>
    </sheetView>
  </sheetViews>
  <sheetFormatPr baseColWidth="10" defaultRowHeight="15" x14ac:dyDescent="0.2"/>
  <cols>
    <col min="1" max="12" width="12.5" style="35" customWidth="1"/>
    <col min="13" max="13" width="3.625" style="36" customWidth="1"/>
    <col min="14" max="24" width="15.75" style="35" customWidth="1"/>
    <col min="25" max="25" width="16.75" style="35" customWidth="1"/>
    <col min="26" max="26" width="14.5" style="35" customWidth="1"/>
    <col min="27" max="16384" width="11" style="35"/>
  </cols>
  <sheetData>
    <row r="1" spans="1:26" ht="40.5" customHeight="1" thickBot="1" x14ac:dyDescent="0.25"/>
    <row r="2" spans="1:26" ht="40.5" customHeight="1" thickBot="1" x14ac:dyDescent="0.25">
      <c r="A2" s="159" t="s">
        <v>75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60"/>
      <c r="O2" s="160"/>
      <c r="P2" s="160"/>
      <c r="Q2" s="160"/>
      <c r="R2" s="160"/>
      <c r="S2" s="162"/>
      <c r="T2" s="163"/>
      <c r="U2" s="163"/>
      <c r="V2" s="163"/>
      <c r="W2" s="163"/>
      <c r="X2" s="163"/>
      <c r="Y2" s="164"/>
      <c r="Z2" s="35">
        <v>368888760</v>
      </c>
    </row>
    <row r="3" spans="1:26" ht="40.5" customHeight="1" thickBot="1" x14ac:dyDescent="0.25">
      <c r="A3" s="37"/>
    </row>
    <row r="4" spans="1:26" s="42" customFormat="1" ht="40.5" customHeight="1" x14ac:dyDescent="0.3">
      <c r="A4" s="38" t="s">
        <v>10</v>
      </c>
      <c r="B4" s="39" t="s">
        <v>8</v>
      </c>
      <c r="C4" s="39" t="s">
        <v>9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39" t="s">
        <v>18</v>
      </c>
      <c r="L4" s="40" t="s">
        <v>19</v>
      </c>
      <c r="M4" s="41"/>
      <c r="N4" s="38" t="s">
        <v>10</v>
      </c>
      <c r="O4" s="39" t="s">
        <v>8</v>
      </c>
      <c r="P4" s="39" t="s">
        <v>9</v>
      </c>
      <c r="Q4" s="39" t="s">
        <v>11</v>
      </c>
      <c r="R4" s="39" t="s">
        <v>12</v>
      </c>
      <c r="S4" s="39" t="s">
        <v>13</v>
      </c>
      <c r="T4" s="39" t="s">
        <v>14</v>
      </c>
      <c r="U4" s="39" t="s">
        <v>15</v>
      </c>
      <c r="V4" s="39" t="s">
        <v>16</v>
      </c>
      <c r="W4" s="39" t="s">
        <v>17</v>
      </c>
      <c r="X4" s="39" t="s">
        <v>18</v>
      </c>
      <c r="Y4" s="40" t="s">
        <v>19</v>
      </c>
    </row>
    <row r="5" spans="1:26" s="151" customFormat="1" ht="40.5" customHeight="1" thickBot="1" x14ac:dyDescent="0.25">
      <c r="A5" s="185">
        <v>107</v>
      </c>
      <c r="B5" s="185">
        <v>148</v>
      </c>
      <c r="C5" s="185">
        <v>87</v>
      </c>
      <c r="D5" s="185">
        <v>27</v>
      </c>
      <c r="E5" s="185">
        <v>62</v>
      </c>
      <c r="F5" s="185">
        <v>102</v>
      </c>
      <c r="G5" s="185">
        <v>197</v>
      </c>
      <c r="H5" s="184">
        <v>137</v>
      </c>
      <c r="I5" s="184">
        <v>157</v>
      </c>
      <c r="J5" s="184">
        <v>140</v>
      </c>
      <c r="K5" s="184">
        <v>151</v>
      </c>
      <c r="L5" s="184">
        <v>114</v>
      </c>
      <c r="M5" s="150"/>
      <c r="N5" s="144">
        <v>26807400</v>
      </c>
      <c r="O5" s="145">
        <v>36750000</v>
      </c>
      <c r="P5" s="146">
        <v>20366860</v>
      </c>
      <c r="Q5" s="147">
        <v>6718300</v>
      </c>
      <c r="R5" s="148">
        <v>16540780</v>
      </c>
      <c r="S5" s="145">
        <v>23895700</v>
      </c>
      <c r="T5" s="145">
        <v>52862140</v>
      </c>
      <c r="U5" s="145">
        <v>37419700</v>
      </c>
      <c r="V5" s="145">
        <v>40079180</v>
      </c>
      <c r="W5" s="145">
        <v>39118600</v>
      </c>
      <c r="X5" s="145">
        <v>38690000</v>
      </c>
      <c r="Y5" s="149">
        <v>29640100</v>
      </c>
    </row>
    <row r="6" spans="1:26" s="43" customFormat="1" ht="40.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60">
        <f>SUM(A5:L5)</f>
        <v>1429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1">
        <f>SUM(N5:Y5)</f>
        <v>368888760</v>
      </c>
    </row>
    <row r="7" spans="1:26" s="43" customFormat="1" ht="24.75" customHeight="1" x14ac:dyDescent="0.3">
      <c r="A7" s="47"/>
      <c r="B7" s="47"/>
      <c r="D7" s="47"/>
      <c r="E7" s="47"/>
      <c r="F7" s="47"/>
      <c r="G7" s="47"/>
      <c r="H7" s="47"/>
      <c r="I7" s="47"/>
      <c r="J7" s="47"/>
      <c r="K7" s="47"/>
      <c r="M7" s="45"/>
      <c r="N7" s="48"/>
      <c r="O7" s="49"/>
      <c r="P7" s="48"/>
      <c r="Q7" s="48"/>
      <c r="R7" s="48"/>
      <c r="S7" s="48"/>
      <c r="T7" s="48"/>
      <c r="U7" s="48"/>
      <c r="V7" s="48"/>
      <c r="W7" s="48"/>
      <c r="X7" s="48"/>
      <c r="Y7" s="50"/>
    </row>
    <row r="8" spans="1:26" s="55" customFormat="1" ht="30.75" customHeight="1" x14ac:dyDescent="0.2">
      <c r="A8" s="51"/>
      <c r="B8" s="51"/>
      <c r="C8" s="51"/>
      <c r="D8" s="47"/>
      <c r="E8" s="51"/>
      <c r="F8" s="51"/>
      <c r="G8" s="51"/>
      <c r="H8" s="51"/>
      <c r="I8" s="51"/>
      <c r="J8" s="51"/>
      <c r="K8" s="51"/>
      <c r="L8" s="52"/>
      <c r="M8" s="53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4"/>
    </row>
    <row r="9" spans="1:26" s="55" customFormat="1" ht="30.7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3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6" s="55" customFormat="1" ht="30.7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M10" s="57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6" s="55" customFormat="1" ht="30.7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6" s="55" customFormat="1" ht="30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8"/>
    </row>
    <row r="13" spans="1:26" s="55" customFormat="1" ht="30.7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6" s="55" customFormat="1" ht="30.75" customHeight="1" x14ac:dyDescent="0.2">
      <c r="A14" s="56"/>
      <c r="B14" s="56"/>
      <c r="C14" s="56"/>
      <c r="D14" s="56"/>
      <c r="E14" s="56"/>
      <c r="F14" s="56"/>
      <c r="G14" s="56"/>
      <c r="H14" s="56"/>
      <c r="I14" s="56"/>
      <c r="K14" s="56"/>
      <c r="L14" s="56"/>
      <c r="M14" s="57"/>
      <c r="N14" s="56"/>
      <c r="O14" s="56"/>
      <c r="P14" s="56"/>
      <c r="Q14" s="56"/>
      <c r="R14" s="56"/>
      <c r="S14" s="37"/>
    </row>
    <row r="15" spans="1:26" s="55" customFormat="1" ht="30.75" customHeight="1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6"/>
      <c r="O15" s="56"/>
      <c r="P15" s="56"/>
      <c r="Q15" s="56"/>
      <c r="R15" s="56"/>
      <c r="S15" s="37"/>
    </row>
    <row r="16" spans="1:26" s="55" customFormat="1" ht="30.75" customHeigh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6"/>
      <c r="O16" s="56"/>
      <c r="P16" s="56"/>
      <c r="S16" s="35"/>
    </row>
    <row r="17" spans="1:21" s="55" customFormat="1" ht="30.7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6"/>
      <c r="O17" s="56"/>
      <c r="P17" s="56"/>
      <c r="S17" s="35"/>
    </row>
    <row r="18" spans="1:21" s="55" customFormat="1" ht="30.7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S18" s="35"/>
    </row>
    <row r="19" spans="1:21" s="55" customFormat="1" ht="30.75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6"/>
      <c r="O19" s="56"/>
      <c r="P19" s="56"/>
      <c r="S19" s="35"/>
    </row>
    <row r="20" spans="1:21" s="55" customFormat="1" ht="30.7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6"/>
      <c r="O20" s="56"/>
      <c r="P20" s="56"/>
      <c r="S20" s="35"/>
    </row>
    <row r="21" spans="1:21" ht="30.75" customHeight="1" x14ac:dyDescent="0.2">
      <c r="M21" s="59"/>
      <c r="T21" s="55"/>
      <c r="U21" s="55"/>
    </row>
    <row r="22" spans="1:21" ht="30.75" customHeight="1" x14ac:dyDescent="0.2">
      <c r="M22" s="59"/>
      <c r="T22" s="55"/>
      <c r="U22" s="55"/>
    </row>
    <row r="23" spans="1:21" ht="30.75" customHeight="1" x14ac:dyDescent="0.2">
      <c r="M23" s="59"/>
      <c r="T23" s="55"/>
      <c r="U23" s="55"/>
    </row>
    <row r="24" spans="1:21" ht="30.75" customHeight="1" x14ac:dyDescent="0.2">
      <c r="M24" s="59"/>
      <c r="T24" s="55"/>
      <c r="U24" s="55"/>
    </row>
    <row r="25" spans="1:21" ht="30.75" customHeight="1" x14ac:dyDescent="0.2">
      <c r="M25" s="59"/>
      <c r="T25" s="55"/>
      <c r="U25" s="55"/>
    </row>
    <row r="26" spans="1:21" ht="30.75" customHeight="1" x14ac:dyDescent="0.2">
      <c r="M26" s="59"/>
      <c r="T26" s="55"/>
      <c r="U26" s="55"/>
    </row>
    <row r="27" spans="1:21" ht="30.75" customHeight="1" x14ac:dyDescent="0.2">
      <c r="M27" s="59"/>
      <c r="T27" s="55"/>
      <c r="U27" s="55"/>
    </row>
    <row r="28" spans="1:21" ht="30.75" customHeight="1" x14ac:dyDescent="0.2">
      <c r="M28" s="59"/>
      <c r="T28" s="55"/>
      <c r="U28" s="55"/>
    </row>
    <row r="29" spans="1:21" ht="30.75" customHeight="1" x14ac:dyDescent="0.2">
      <c r="M29" s="59"/>
      <c r="T29" s="55"/>
      <c r="U29" s="55"/>
    </row>
    <row r="30" spans="1:21" ht="30.75" customHeight="1" x14ac:dyDescent="0.2">
      <c r="M30" s="59"/>
      <c r="T30" s="55"/>
      <c r="U30" s="55"/>
    </row>
    <row r="31" spans="1:21" ht="30.75" customHeight="1" x14ac:dyDescent="0.2">
      <c r="M31" s="59"/>
      <c r="T31" s="55"/>
      <c r="U31" s="55"/>
    </row>
    <row r="32" spans="1:21" ht="24.75" customHeight="1" x14ac:dyDescent="0.2"/>
    <row r="33" spans="13:13" ht="24.75" customHeight="1" x14ac:dyDescent="0.2">
      <c r="M33" s="35"/>
    </row>
    <row r="34" spans="13:13" ht="24.75" customHeight="1" x14ac:dyDescent="0.2">
      <c r="M34" s="35"/>
    </row>
    <row r="35" spans="13:13" ht="24.75" customHeight="1" x14ac:dyDescent="0.2">
      <c r="M35" s="35"/>
    </row>
    <row r="36" spans="13:13" ht="24.75" customHeight="1" x14ac:dyDescent="0.2">
      <c r="M36" s="35"/>
    </row>
    <row r="37" spans="13:13" ht="24.75" customHeight="1" x14ac:dyDescent="0.2">
      <c r="M37" s="35"/>
    </row>
    <row r="38" spans="13:13" ht="24.75" customHeight="1" x14ac:dyDescent="0.2">
      <c r="M38" s="35"/>
    </row>
    <row r="39" spans="13:13" ht="24.75" customHeight="1" x14ac:dyDescent="0.2">
      <c r="M39" s="35"/>
    </row>
    <row r="40" spans="13:13" ht="24.75" customHeight="1" x14ac:dyDescent="0.2">
      <c r="M40" s="35"/>
    </row>
    <row r="41" spans="13:13" ht="24.75" customHeight="1" x14ac:dyDescent="0.2">
      <c r="M41" s="35"/>
    </row>
    <row r="42" spans="13:13" ht="24.75" customHeight="1" x14ac:dyDescent="0.2">
      <c r="M42" s="35"/>
    </row>
    <row r="43" spans="13:13" ht="24.75" customHeight="1" x14ac:dyDescent="0.2">
      <c r="M43" s="35"/>
    </row>
    <row r="44" spans="13:13" ht="24.75" customHeight="1" x14ac:dyDescent="0.2">
      <c r="M44" s="35"/>
    </row>
    <row r="45" spans="13:13" ht="24.75" customHeight="1" x14ac:dyDescent="0.2">
      <c r="M45" s="35"/>
    </row>
    <row r="46" spans="13:13" ht="24.75" customHeight="1" x14ac:dyDescent="0.2">
      <c r="M46" s="35"/>
    </row>
    <row r="47" spans="13:13" ht="24.75" customHeight="1" x14ac:dyDescent="0.2">
      <c r="M47" s="35"/>
    </row>
  </sheetData>
  <pageMargins left="0.19685039370078741" right="0" top="0.59055118110236227" bottom="0" header="0" footer="0"/>
  <pageSetup scale="36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1"/>
  <sheetViews>
    <sheetView view="pageBreakPreview" topLeftCell="A7" zoomScale="60" zoomScaleNormal="100" workbookViewId="0">
      <selection activeCell="L8" sqref="L8"/>
    </sheetView>
  </sheetViews>
  <sheetFormatPr baseColWidth="10" defaultRowHeight="24" customHeight="1" x14ac:dyDescent="0.2"/>
  <cols>
    <col min="1" max="1" width="11" style="176"/>
    <col min="2" max="14" width="12.125" style="176" customWidth="1"/>
    <col min="15" max="15" width="4.125" style="176" customWidth="1"/>
    <col min="16" max="16" width="10.625" style="176" customWidth="1"/>
    <col min="17" max="24" width="13.25" style="176" customWidth="1"/>
    <col min="25" max="28" width="14.125" style="176" customWidth="1"/>
    <col min="29" max="16384" width="11" style="176"/>
  </cols>
  <sheetData>
    <row r="1" spans="1:28" s="158" customFormat="1" ht="24" customHeight="1" x14ac:dyDescent="0.25">
      <c r="A1" s="202" t="s">
        <v>31</v>
      </c>
      <c r="B1" s="165" t="s">
        <v>32</v>
      </c>
      <c r="C1" s="166" t="s">
        <v>10</v>
      </c>
      <c r="D1" s="166" t="s">
        <v>8</v>
      </c>
      <c r="E1" s="166" t="s">
        <v>9</v>
      </c>
      <c r="F1" s="166" t="s">
        <v>11</v>
      </c>
      <c r="G1" s="166" t="s">
        <v>12</v>
      </c>
      <c r="H1" s="166" t="s">
        <v>13</v>
      </c>
      <c r="I1" s="166" t="s">
        <v>14</v>
      </c>
      <c r="J1" s="166" t="s">
        <v>15</v>
      </c>
      <c r="K1" s="166" t="s">
        <v>16</v>
      </c>
      <c r="L1" s="166" t="s">
        <v>17</v>
      </c>
      <c r="M1" s="166" t="s">
        <v>18</v>
      </c>
      <c r="N1" s="166" t="s">
        <v>19</v>
      </c>
      <c r="O1" s="167"/>
      <c r="P1" s="165" t="s">
        <v>73</v>
      </c>
      <c r="Q1" s="166" t="s">
        <v>10</v>
      </c>
      <c r="R1" s="166" t="s">
        <v>8</v>
      </c>
      <c r="S1" s="166" t="s">
        <v>9</v>
      </c>
      <c r="T1" s="166" t="s">
        <v>11</v>
      </c>
      <c r="U1" s="166" t="s">
        <v>12</v>
      </c>
      <c r="V1" s="166" t="s">
        <v>13</v>
      </c>
      <c r="W1" s="166" t="s">
        <v>14</v>
      </c>
      <c r="X1" s="166" t="s">
        <v>15</v>
      </c>
      <c r="Y1" s="166" t="s">
        <v>16</v>
      </c>
      <c r="Z1" s="166" t="s">
        <v>17</v>
      </c>
      <c r="AA1" s="166" t="s">
        <v>18</v>
      </c>
      <c r="AB1" s="166" t="s">
        <v>19</v>
      </c>
    </row>
    <row r="2" spans="1:28" ht="24" customHeight="1" x14ac:dyDescent="0.2">
      <c r="A2" s="203"/>
      <c r="B2" s="168" t="s">
        <v>55</v>
      </c>
      <c r="C2" s="169">
        <v>161</v>
      </c>
      <c r="D2" s="169">
        <v>107</v>
      </c>
      <c r="E2" s="170">
        <v>43</v>
      </c>
      <c r="F2" s="152">
        <v>36</v>
      </c>
      <c r="G2" s="171">
        <v>9</v>
      </c>
      <c r="H2" s="171">
        <v>8</v>
      </c>
      <c r="I2" s="171">
        <v>0</v>
      </c>
      <c r="J2" s="171">
        <v>0</v>
      </c>
      <c r="K2" s="171">
        <v>0</v>
      </c>
      <c r="L2" s="171">
        <v>19</v>
      </c>
      <c r="M2" s="171">
        <v>13</v>
      </c>
      <c r="N2" s="172">
        <v>0</v>
      </c>
      <c r="O2" s="173"/>
      <c r="P2" s="174"/>
      <c r="Q2" s="169">
        <v>5612400</v>
      </c>
      <c r="R2" s="169">
        <v>4490400</v>
      </c>
      <c r="S2" s="175">
        <v>1635000</v>
      </c>
      <c r="T2" s="172">
        <v>1775400</v>
      </c>
      <c r="U2" s="172">
        <v>468600</v>
      </c>
      <c r="V2" s="172">
        <v>480000</v>
      </c>
      <c r="W2" s="172">
        <v>500400</v>
      </c>
      <c r="X2" s="172">
        <v>470400</v>
      </c>
      <c r="Y2" s="172"/>
      <c r="Z2" s="172"/>
      <c r="AA2" s="172"/>
      <c r="AB2" s="172"/>
    </row>
    <row r="3" spans="1:28" ht="24" customHeight="1" x14ac:dyDescent="0.25">
      <c r="A3" s="203"/>
      <c r="B3" s="168" t="s">
        <v>56</v>
      </c>
      <c r="C3" s="169">
        <v>85</v>
      </c>
      <c r="D3" s="169">
        <v>78</v>
      </c>
      <c r="E3" s="170">
        <v>10</v>
      </c>
      <c r="F3" s="171">
        <v>18</v>
      </c>
      <c r="G3" s="171">
        <v>8</v>
      </c>
      <c r="H3" s="171">
        <v>4</v>
      </c>
      <c r="I3" s="171">
        <v>0</v>
      </c>
      <c r="J3" s="171">
        <v>0</v>
      </c>
      <c r="K3" s="171">
        <v>0</v>
      </c>
      <c r="L3" s="171">
        <v>5</v>
      </c>
      <c r="M3" s="171">
        <v>8</v>
      </c>
      <c r="N3" s="172">
        <v>0</v>
      </c>
      <c r="O3" s="173"/>
      <c r="P3" s="177" t="s">
        <v>7</v>
      </c>
      <c r="Q3" s="172">
        <f t="shared" ref="Q3:X3" si="0">SUM(Q2:Q2)</f>
        <v>5612400</v>
      </c>
      <c r="R3" s="172">
        <f t="shared" si="0"/>
        <v>4490400</v>
      </c>
      <c r="S3" s="172">
        <f t="shared" si="0"/>
        <v>1635000</v>
      </c>
      <c r="T3" s="172">
        <f t="shared" si="0"/>
        <v>1775400</v>
      </c>
      <c r="U3" s="172">
        <f t="shared" si="0"/>
        <v>468600</v>
      </c>
      <c r="V3" s="172">
        <f t="shared" si="0"/>
        <v>480000</v>
      </c>
      <c r="W3" s="172">
        <f t="shared" si="0"/>
        <v>500400</v>
      </c>
      <c r="X3" s="172">
        <f t="shared" si="0"/>
        <v>470400</v>
      </c>
      <c r="Y3" s="172"/>
      <c r="Z3" s="172"/>
      <c r="AA3" s="177"/>
      <c r="AB3" s="177"/>
    </row>
    <row r="4" spans="1:28" ht="24" customHeight="1" x14ac:dyDescent="0.25">
      <c r="A4" s="203"/>
      <c r="B4" s="168" t="s">
        <v>57</v>
      </c>
      <c r="C4" s="169">
        <v>84</v>
      </c>
      <c r="D4" s="169">
        <v>69</v>
      </c>
      <c r="E4" s="170">
        <v>56</v>
      </c>
      <c r="F4" s="171">
        <v>19</v>
      </c>
      <c r="G4" s="171">
        <v>11</v>
      </c>
      <c r="H4" s="171">
        <v>14</v>
      </c>
      <c r="I4" s="171">
        <v>0</v>
      </c>
      <c r="J4" s="171">
        <v>0</v>
      </c>
      <c r="K4" s="171">
        <v>0</v>
      </c>
      <c r="L4" s="171">
        <v>6</v>
      </c>
      <c r="M4" s="171">
        <v>7</v>
      </c>
      <c r="N4" s="172">
        <v>0</v>
      </c>
      <c r="O4" s="173"/>
      <c r="AB4" s="178">
        <f>SUM(Q3:AB3)</f>
        <v>15432600</v>
      </c>
    </row>
    <row r="5" spans="1:28" ht="24" customHeight="1" x14ac:dyDescent="0.25">
      <c r="A5" s="204"/>
      <c r="B5" s="168" t="s">
        <v>58</v>
      </c>
      <c r="C5" s="169">
        <v>37</v>
      </c>
      <c r="D5" s="169">
        <v>42</v>
      </c>
      <c r="E5" s="170"/>
      <c r="F5" s="171">
        <v>42</v>
      </c>
      <c r="G5" s="171">
        <v>3</v>
      </c>
      <c r="H5" s="171">
        <v>5</v>
      </c>
      <c r="I5" s="171">
        <v>0</v>
      </c>
      <c r="J5" s="171">
        <v>0</v>
      </c>
      <c r="K5" s="171">
        <v>0</v>
      </c>
      <c r="L5" s="171">
        <v>4</v>
      </c>
      <c r="M5" s="171">
        <v>4</v>
      </c>
      <c r="N5" s="172">
        <v>0</v>
      </c>
      <c r="O5" s="173"/>
      <c r="R5" s="158"/>
    </row>
    <row r="6" spans="1:28" s="158" customFormat="1" ht="24" customHeight="1" x14ac:dyDescent="0.25">
      <c r="A6" s="177"/>
      <c r="B6" s="177" t="s">
        <v>7</v>
      </c>
      <c r="C6" s="177">
        <f>SUM(C2:C5)</f>
        <v>367</v>
      </c>
      <c r="D6" s="177">
        <f t="shared" ref="D6:E6" si="1">SUM(D2:D5)</f>
        <v>296</v>
      </c>
      <c r="E6" s="177">
        <f t="shared" si="1"/>
        <v>109</v>
      </c>
      <c r="F6" s="177">
        <f t="shared" ref="F6" si="2">SUM(F2:F5)</f>
        <v>115</v>
      </c>
      <c r="G6" s="177">
        <f t="shared" ref="G6:J6" si="3">SUM(G2:G5)</f>
        <v>31</v>
      </c>
      <c r="H6" s="177">
        <f t="shared" si="3"/>
        <v>31</v>
      </c>
      <c r="I6" s="177">
        <f t="shared" si="3"/>
        <v>0</v>
      </c>
      <c r="J6" s="177">
        <f t="shared" si="3"/>
        <v>0</v>
      </c>
      <c r="K6" s="177">
        <f t="shared" ref="K6" si="4">SUM(K2:K5)</f>
        <v>0</v>
      </c>
      <c r="L6" s="177">
        <f t="shared" ref="L6:N6" si="5">SUM(L2:L5)</f>
        <v>34</v>
      </c>
      <c r="M6" s="177">
        <f t="shared" si="5"/>
        <v>32</v>
      </c>
      <c r="N6" s="177">
        <f t="shared" si="5"/>
        <v>0</v>
      </c>
      <c r="O6" s="167"/>
    </row>
    <row r="7" spans="1:28" ht="24" customHeight="1" x14ac:dyDescent="0.25">
      <c r="N7" s="178">
        <f>SUM(C6:N6)</f>
        <v>1015</v>
      </c>
      <c r="O7" s="173"/>
    </row>
    <row r="8" spans="1:28" ht="24" customHeight="1" x14ac:dyDescent="0.3">
      <c r="C8">
        <v>367</v>
      </c>
      <c r="D8">
        <v>296</v>
      </c>
      <c r="E8">
        <v>109</v>
      </c>
      <c r="F8">
        <v>115</v>
      </c>
      <c r="G8">
        <v>31</v>
      </c>
      <c r="H8">
        <v>31</v>
      </c>
      <c r="I8">
        <v>34</v>
      </c>
      <c r="J8">
        <v>32</v>
      </c>
      <c r="O8" s="173"/>
    </row>
    <row r="9" spans="1:28" ht="24" customHeight="1" x14ac:dyDescent="0.2">
      <c r="O9" s="173"/>
    </row>
    <row r="10" spans="1:28" ht="24" customHeight="1" x14ac:dyDescent="0.2">
      <c r="O10" s="173"/>
    </row>
    <row r="11" spans="1:28" ht="24" customHeight="1" x14ac:dyDescent="0.2">
      <c r="O11" s="173"/>
    </row>
    <row r="12" spans="1:28" ht="24" customHeight="1" x14ac:dyDescent="0.2">
      <c r="O12" s="173"/>
    </row>
    <row r="13" spans="1:28" ht="24" customHeight="1" x14ac:dyDescent="0.2">
      <c r="O13" s="173"/>
    </row>
    <row r="14" spans="1:28" ht="24" customHeight="1" x14ac:dyDescent="0.2">
      <c r="O14" s="173"/>
    </row>
    <row r="15" spans="1:28" ht="24" customHeight="1" x14ac:dyDescent="0.2">
      <c r="O15" s="173"/>
    </row>
    <row r="16" spans="1:28" ht="24" customHeight="1" x14ac:dyDescent="0.2">
      <c r="O16" s="173"/>
    </row>
    <row r="17" spans="15:15" ht="24" customHeight="1" x14ac:dyDescent="0.2">
      <c r="O17" s="173"/>
    </row>
    <row r="18" spans="15:15" ht="24" customHeight="1" x14ac:dyDescent="0.2">
      <c r="O18" s="173"/>
    </row>
    <row r="19" spans="15:15" ht="24" customHeight="1" x14ac:dyDescent="0.2">
      <c r="O19" s="173"/>
    </row>
    <row r="20" spans="15:15" ht="24" customHeight="1" x14ac:dyDescent="0.2">
      <c r="O20" s="173"/>
    </row>
    <row r="21" spans="15:15" ht="24" customHeight="1" x14ac:dyDescent="0.2">
      <c r="O21" s="173"/>
    </row>
    <row r="22" spans="15:15" ht="24" customHeight="1" x14ac:dyDescent="0.2">
      <c r="O22" s="173"/>
    </row>
    <row r="23" spans="15:15" ht="24" customHeight="1" x14ac:dyDescent="0.2">
      <c r="O23" s="173"/>
    </row>
    <row r="24" spans="15:15" ht="24" customHeight="1" x14ac:dyDescent="0.2">
      <c r="O24" s="173"/>
    </row>
    <row r="25" spans="15:15" ht="24" customHeight="1" x14ac:dyDescent="0.2">
      <c r="O25" s="173"/>
    </row>
    <row r="26" spans="15:15" ht="24" customHeight="1" x14ac:dyDescent="0.2">
      <c r="O26" s="173"/>
    </row>
    <row r="27" spans="15:15" ht="24" customHeight="1" x14ac:dyDescent="0.2">
      <c r="O27" s="173"/>
    </row>
    <row r="28" spans="15:15" ht="24" customHeight="1" x14ac:dyDescent="0.2">
      <c r="O28" s="173"/>
    </row>
    <row r="29" spans="15:15" ht="24" customHeight="1" x14ac:dyDescent="0.2">
      <c r="O29" s="173"/>
    </row>
    <row r="30" spans="15:15" ht="24" customHeight="1" x14ac:dyDescent="0.2">
      <c r="O30" s="173"/>
    </row>
    <row r="31" spans="15:15" ht="24" customHeight="1" x14ac:dyDescent="0.2">
      <c r="O31" s="173"/>
    </row>
    <row r="32" spans="15:15" ht="24" customHeight="1" x14ac:dyDescent="0.2">
      <c r="O32" s="173"/>
    </row>
    <row r="33" spans="15:15" ht="24" customHeight="1" x14ac:dyDescent="0.2">
      <c r="O33" s="173"/>
    </row>
    <row r="34" spans="15:15" ht="24" customHeight="1" x14ac:dyDescent="0.2">
      <c r="O34" s="173"/>
    </row>
    <row r="35" spans="15:15" ht="24" customHeight="1" x14ac:dyDescent="0.2">
      <c r="O35" s="173"/>
    </row>
    <row r="36" spans="15:15" ht="24" customHeight="1" x14ac:dyDescent="0.2">
      <c r="O36" s="173"/>
    </row>
    <row r="37" spans="15:15" ht="24" customHeight="1" x14ac:dyDescent="0.2">
      <c r="O37" s="173"/>
    </row>
    <row r="38" spans="15:15" ht="24" customHeight="1" x14ac:dyDescent="0.2">
      <c r="O38" s="173"/>
    </row>
    <row r="39" spans="15:15" ht="24" customHeight="1" x14ac:dyDescent="0.2">
      <c r="O39" s="173"/>
    </row>
    <row r="40" spans="15:15" ht="24" customHeight="1" x14ac:dyDescent="0.2">
      <c r="O40" s="173"/>
    </row>
    <row r="41" spans="15:15" ht="24" customHeight="1" x14ac:dyDescent="0.2">
      <c r="O41" s="173"/>
    </row>
  </sheetData>
  <mergeCells count="1">
    <mergeCell ref="A1:A5"/>
  </mergeCells>
  <pageMargins left="0" right="0" top="0.74803149606299213" bottom="0" header="0.31496062992125984" footer="0.31496062992125984"/>
  <pageSetup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5"/>
  <sheetViews>
    <sheetView view="pageBreakPreview" topLeftCell="A16" zoomScale="60" zoomScaleNormal="100" workbookViewId="0">
      <selection activeCell="I4" sqref="I4"/>
    </sheetView>
  </sheetViews>
  <sheetFormatPr baseColWidth="10" defaultRowHeight="21.75" customHeight="1" x14ac:dyDescent="0.2"/>
  <cols>
    <col min="1" max="7" width="7.875" style="153" customWidth="1"/>
    <col min="8" max="11" width="11.875" style="153" customWidth="1"/>
    <col min="12" max="12" width="4" style="153" customWidth="1"/>
    <col min="13" max="15" width="11.75" style="153" customWidth="1"/>
    <col min="16" max="18" width="9.625" style="153" customWidth="1"/>
    <col min="19" max="23" width="15" style="153" customWidth="1"/>
    <col min="24" max="16384" width="11" style="153"/>
  </cols>
  <sheetData>
    <row r="1" spans="1:23" ht="21.75" customHeight="1" x14ac:dyDescent="0.2">
      <c r="L1" s="154"/>
    </row>
    <row r="2" spans="1:23" ht="21.75" customHeight="1" x14ac:dyDescent="0.2">
      <c r="A2" s="155" t="s">
        <v>62</v>
      </c>
      <c r="B2" s="156" t="s">
        <v>63</v>
      </c>
      <c r="C2" s="156" t="s">
        <v>64</v>
      </c>
      <c r="D2" s="156" t="s">
        <v>65</v>
      </c>
      <c r="E2" s="156" t="s">
        <v>66</v>
      </c>
      <c r="F2" s="156" t="s">
        <v>67</v>
      </c>
      <c r="G2" s="156" t="s">
        <v>68</v>
      </c>
      <c r="H2" s="156" t="s">
        <v>69</v>
      </c>
      <c r="I2" s="156" t="s">
        <v>61</v>
      </c>
      <c r="J2" s="156" t="s">
        <v>70</v>
      </c>
      <c r="K2" s="156" t="s">
        <v>71</v>
      </c>
      <c r="L2" s="157"/>
      <c r="M2" s="155" t="s">
        <v>62</v>
      </c>
      <c r="N2" s="156" t="s">
        <v>63</v>
      </c>
      <c r="O2" s="156" t="s">
        <v>64</v>
      </c>
      <c r="P2" s="156" t="s">
        <v>65</v>
      </c>
      <c r="Q2" s="156" t="s">
        <v>66</v>
      </c>
      <c r="R2" s="156" t="s">
        <v>67</v>
      </c>
      <c r="S2" s="156" t="s">
        <v>68</v>
      </c>
      <c r="T2" s="156" t="s">
        <v>69</v>
      </c>
      <c r="U2" s="156" t="s">
        <v>61</v>
      </c>
      <c r="V2" s="156" t="s">
        <v>70</v>
      </c>
      <c r="W2" s="156" t="s">
        <v>71</v>
      </c>
    </row>
    <row r="3" spans="1:23" s="183" customFormat="1" ht="21.75" customHeight="1" x14ac:dyDescent="0.2">
      <c r="A3" s="179">
        <v>155</v>
      </c>
      <c r="B3" s="180">
        <v>225</v>
      </c>
      <c r="C3" s="180">
        <v>178</v>
      </c>
      <c r="D3" s="181">
        <v>66</v>
      </c>
      <c r="E3" s="181">
        <v>30</v>
      </c>
      <c r="F3" s="181">
        <v>0</v>
      </c>
      <c r="G3" s="181">
        <v>211</v>
      </c>
      <c r="H3" s="181">
        <v>353</v>
      </c>
      <c r="I3" s="181">
        <v>437</v>
      </c>
      <c r="J3" s="181"/>
      <c r="K3" s="180"/>
      <c r="L3" s="182"/>
      <c r="M3" s="179">
        <v>1798500</v>
      </c>
      <c r="N3" s="180">
        <v>2604500</v>
      </c>
      <c r="O3" s="180">
        <v>2051000</v>
      </c>
      <c r="P3" s="180">
        <v>767000</v>
      </c>
      <c r="Q3" s="180">
        <v>345000</v>
      </c>
      <c r="R3" s="180"/>
      <c r="S3" s="180">
        <v>1308200</v>
      </c>
      <c r="T3" s="180">
        <v>3966200</v>
      </c>
      <c r="U3" s="180">
        <v>4724600</v>
      </c>
      <c r="V3" s="180"/>
      <c r="W3" s="180"/>
    </row>
    <row r="4" spans="1:23" ht="21.75" customHeight="1" x14ac:dyDescent="0.25">
      <c r="K4" s="158">
        <f>SUM(A3:K3)</f>
        <v>1655</v>
      </c>
      <c r="L4" s="154"/>
      <c r="W4" s="158">
        <f>SUM(M3:W3)</f>
        <v>17565000</v>
      </c>
    </row>
    <row r="5" spans="1:23" ht="21.75" customHeight="1" x14ac:dyDescent="0.2">
      <c r="L5" s="154"/>
    </row>
    <row r="6" spans="1:23" ht="21.75" customHeight="1" x14ac:dyDescent="0.2">
      <c r="L6" s="154"/>
    </row>
    <row r="7" spans="1:23" ht="21.75" customHeight="1" x14ac:dyDescent="0.2">
      <c r="L7" s="154"/>
    </row>
    <row r="8" spans="1:23" ht="21.75" customHeight="1" x14ac:dyDescent="0.2">
      <c r="L8" s="154"/>
    </row>
    <row r="9" spans="1:23" ht="21.75" customHeight="1" x14ac:dyDescent="0.2">
      <c r="L9" s="154"/>
    </row>
    <row r="10" spans="1:23" ht="21.75" customHeight="1" x14ac:dyDescent="0.2">
      <c r="L10" s="154"/>
    </row>
    <row r="11" spans="1:23" ht="21.75" customHeight="1" x14ac:dyDescent="0.2">
      <c r="L11" s="154"/>
    </row>
    <row r="12" spans="1:23" ht="21.75" customHeight="1" x14ac:dyDescent="0.2">
      <c r="L12" s="154"/>
    </row>
    <row r="13" spans="1:23" ht="21.75" customHeight="1" x14ac:dyDescent="0.2">
      <c r="L13" s="154"/>
    </row>
    <row r="14" spans="1:23" ht="21.75" customHeight="1" x14ac:dyDescent="0.2">
      <c r="L14" s="154"/>
    </row>
    <row r="15" spans="1:23" ht="21.75" customHeight="1" x14ac:dyDescent="0.2">
      <c r="L15" s="154"/>
    </row>
    <row r="16" spans="1:23" ht="21.75" customHeight="1" x14ac:dyDescent="0.2">
      <c r="L16" s="154"/>
    </row>
    <row r="17" spans="12:12" ht="21.75" customHeight="1" x14ac:dyDescent="0.2">
      <c r="L17" s="154"/>
    </row>
    <row r="18" spans="12:12" ht="21.75" customHeight="1" x14ac:dyDescent="0.2">
      <c r="L18" s="154"/>
    </row>
    <row r="19" spans="12:12" ht="21.75" customHeight="1" x14ac:dyDescent="0.2">
      <c r="L19" s="154"/>
    </row>
    <row r="20" spans="12:12" ht="21.75" customHeight="1" x14ac:dyDescent="0.2">
      <c r="L20" s="154"/>
    </row>
    <row r="21" spans="12:12" ht="21.75" customHeight="1" x14ac:dyDescent="0.2">
      <c r="L21" s="154"/>
    </row>
    <row r="22" spans="12:12" ht="21.75" customHeight="1" x14ac:dyDescent="0.2">
      <c r="L22" s="154"/>
    </row>
    <row r="23" spans="12:12" ht="21.75" customHeight="1" x14ac:dyDescent="0.2">
      <c r="L23" s="154"/>
    </row>
    <row r="24" spans="12:12" ht="21.75" customHeight="1" x14ac:dyDescent="0.2">
      <c r="L24" s="154"/>
    </row>
    <row r="25" spans="12:12" ht="21.75" customHeight="1" x14ac:dyDescent="0.2">
      <c r="L25" s="154"/>
    </row>
    <row r="26" spans="12:12" ht="21.75" customHeight="1" x14ac:dyDescent="0.2">
      <c r="L26" s="154"/>
    </row>
    <row r="27" spans="12:12" ht="21.75" customHeight="1" x14ac:dyDescent="0.2">
      <c r="L27" s="154"/>
    </row>
    <row r="28" spans="12:12" ht="21.75" customHeight="1" x14ac:dyDescent="0.2">
      <c r="L28" s="154"/>
    </row>
    <row r="29" spans="12:12" ht="21.75" customHeight="1" x14ac:dyDescent="0.2">
      <c r="L29" s="154"/>
    </row>
    <row r="30" spans="12:12" ht="21.75" customHeight="1" x14ac:dyDescent="0.2">
      <c r="L30" s="154"/>
    </row>
    <row r="31" spans="12:12" ht="21.75" customHeight="1" x14ac:dyDescent="0.2">
      <c r="L31" s="154"/>
    </row>
    <row r="32" spans="12:12" ht="21.75" customHeight="1" x14ac:dyDescent="0.2">
      <c r="L32" s="154"/>
    </row>
    <row r="33" spans="12:12" ht="21.75" customHeight="1" x14ac:dyDescent="0.2">
      <c r="L33" s="154"/>
    </row>
    <row r="34" spans="12:12" ht="21.75" customHeight="1" x14ac:dyDescent="0.2">
      <c r="L34" s="154"/>
    </row>
    <row r="35" spans="12:12" ht="21.75" customHeight="1" x14ac:dyDescent="0.2">
      <c r="L35" s="154"/>
    </row>
  </sheetData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E17" sqref="E17"/>
    </sheetView>
  </sheetViews>
  <sheetFormatPr baseColWidth="10" defaultRowHeight="16.5" x14ac:dyDescent="0.3"/>
  <sheetData>
    <row r="1" spans="1:3" x14ac:dyDescent="0.3">
      <c r="A1" s="195" t="s">
        <v>81</v>
      </c>
      <c r="B1" s="195">
        <v>212</v>
      </c>
    </row>
    <row r="2" spans="1:3" x14ac:dyDescent="0.3">
      <c r="A2" s="195" t="s">
        <v>82</v>
      </c>
      <c r="B2" s="195">
        <v>172</v>
      </c>
      <c r="C2">
        <f>SUM(B$1:B2)</f>
        <v>384</v>
      </c>
    </row>
    <row r="3" spans="1:3" x14ac:dyDescent="0.3">
      <c r="A3" s="195" t="s">
        <v>83</v>
      </c>
      <c r="B3" s="195">
        <v>107</v>
      </c>
      <c r="C3">
        <f>SUM(B$1:B4)</f>
        <v>543</v>
      </c>
    </row>
    <row r="4" spans="1:3" x14ac:dyDescent="0.3">
      <c r="A4" s="195" t="s">
        <v>84</v>
      </c>
      <c r="B4" s="195">
        <v>52</v>
      </c>
      <c r="C4">
        <f>SUM(B$1:B5)</f>
        <v>588</v>
      </c>
    </row>
    <row r="5" spans="1:3" x14ac:dyDescent="0.3">
      <c r="A5" s="195" t="s">
        <v>85</v>
      </c>
      <c r="B5" s="195">
        <v>45</v>
      </c>
      <c r="C5">
        <f>SUM(B$1:B5)</f>
        <v>588</v>
      </c>
    </row>
    <row r="6" spans="1:3" x14ac:dyDescent="0.3">
      <c r="A6" s="195" t="s">
        <v>86</v>
      </c>
      <c r="B6" s="195">
        <v>38</v>
      </c>
      <c r="C6">
        <f>SUM(B$1:B6)</f>
        <v>626</v>
      </c>
    </row>
    <row r="7" spans="1:3" x14ac:dyDescent="0.3">
      <c r="A7" s="195" t="s">
        <v>87</v>
      </c>
      <c r="B7" s="195">
        <v>207</v>
      </c>
      <c r="C7">
        <f>SUM(B$1:B7)</f>
        <v>833</v>
      </c>
    </row>
    <row r="8" spans="1:3" x14ac:dyDescent="0.3">
      <c r="A8" s="195" t="s">
        <v>88</v>
      </c>
      <c r="B8" s="195">
        <v>128</v>
      </c>
      <c r="C8">
        <f>SUM(B$1:B8)</f>
        <v>961</v>
      </c>
    </row>
    <row r="9" spans="1:3" x14ac:dyDescent="0.3">
      <c r="A9" s="195" t="s">
        <v>89</v>
      </c>
      <c r="B9" s="195">
        <v>148</v>
      </c>
      <c r="C9">
        <f>SUM(B$1:B9)</f>
        <v>1109</v>
      </c>
    </row>
    <row r="10" spans="1:3" x14ac:dyDescent="0.3">
      <c r="A10" s="195" t="s">
        <v>90</v>
      </c>
      <c r="B10" s="195">
        <v>322</v>
      </c>
      <c r="C10">
        <f>SUM(B$1:B10)</f>
        <v>1431</v>
      </c>
    </row>
    <row r="11" spans="1:3" x14ac:dyDescent="0.3">
      <c r="A11" s="195" t="s">
        <v>91</v>
      </c>
      <c r="B11" s="195">
        <v>128</v>
      </c>
      <c r="C11">
        <f>SUM(B$1:B11)</f>
        <v>1559</v>
      </c>
    </row>
    <row r="12" spans="1:3" x14ac:dyDescent="0.3">
      <c r="A12" s="195" t="s">
        <v>92</v>
      </c>
      <c r="B12" s="195">
        <v>401</v>
      </c>
      <c r="C12" s="196">
        <f>SUM(B$1:B12)</f>
        <v>1960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3"/>
  <sheetViews>
    <sheetView view="pageBreakPreview" topLeftCell="A8" zoomScale="60" zoomScaleNormal="100" workbookViewId="0">
      <selection activeCell="G20" sqref="G20"/>
    </sheetView>
  </sheetViews>
  <sheetFormatPr baseColWidth="10" defaultRowHeight="18" x14ac:dyDescent="0.25"/>
  <cols>
    <col min="1" max="1" width="28.5" style="32" customWidth="1"/>
    <col min="2" max="3" width="11.5" style="32" customWidth="1"/>
    <col min="4" max="4" width="10.375" style="32" bestFit="1" customWidth="1"/>
    <col min="5" max="5" width="11.5" style="32" customWidth="1"/>
    <col min="6" max="6" width="12.5" style="32" customWidth="1"/>
    <col min="7" max="10" width="11.5" style="32" customWidth="1"/>
    <col min="11" max="12" width="12.5" style="32" customWidth="1"/>
    <col min="13" max="13" width="12.125" style="32" customWidth="1"/>
    <col min="14" max="14" width="12.375" style="32" customWidth="1"/>
    <col min="15" max="17" width="13" style="32" customWidth="1"/>
    <col min="18" max="16384" width="11" style="32"/>
  </cols>
  <sheetData>
    <row r="1" spans="1:17" ht="37.5" customHeight="1" thickBot="1" x14ac:dyDescent="0.3">
      <c r="A1" s="62" t="s">
        <v>76</v>
      </c>
      <c r="B1" s="63"/>
      <c r="C1" s="64"/>
      <c r="D1" s="65"/>
      <c r="E1" s="65"/>
      <c r="F1" s="65"/>
      <c r="G1" s="65"/>
      <c r="H1" s="65"/>
      <c r="I1" s="65"/>
      <c r="J1" s="65"/>
      <c r="K1" s="65"/>
      <c r="L1" s="66"/>
      <c r="M1" s="67"/>
      <c r="N1" s="68"/>
      <c r="O1" s="69"/>
      <c r="P1" s="70"/>
      <c r="Q1" s="71"/>
    </row>
    <row r="2" spans="1:17" s="74" customFormat="1" ht="108.75" thickBot="1" x14ac:dyDescent="0.3">
      <c r="A2" s="72" t="s">
        <v>6</v>
      </c>
      <c r="B2" s="72" t="s">
        <v>33</v>
      </c>
      <c r="C2" s="72"/>
      <c r="D2" s="73" t="s">
        <v>34</v>
      </c>
      <c r="E2" s="73" t="s">
        <v>35</v>
      </c>
      <c r="F2" s="73" t="s">
        <v>36</v>
      </c>
      <c r="G2" s="73" t="s">
        <v>37</v>
      </c>
      <c r="H2" s="73" t="s">
        <v>38</v>
      </c>
      <c r="I2" s="73" t="s">
        <v>39</v>
      </c>
      <c r="J2" s="73" t="s">
        <v>72</v>
      </c>
      <c r="K2" s="73" t="s">
        <v>40</v>
      </c>
      <c r="L2" s="73" t="s">
        <v>41</v>
      </c>
      <c r="M2" s="73" t="s">
        <v>42</v>
      </c>
      <c r="N2" s="73" t="s">
        <v>60</v>
      </c>
      <c r="O2" s="73" t="s">
        <v>3</v>
      </c>
      <c r="P2" s="73" t="s">
        <v>43</v>
      </c>
      <c r="Q2" s="73" t="s">
        <v>5</v>
      </c>
    </row>
    <row r="3" spans="1:17" ht="24" customHeight="1" x14ac:dyDescent="0.25">
      <c r="A3" s="75">
        <v>1</v>
      </c>
      <c r="B3" s="76">
        <v>2465</v>
      </c>
      <c r="C3" s="76">
        <f>+B3+B10</f>
        <v>4405</v>
      </c>
      <c r="D3" s="77">
        <f>+'[1]Suscrip.Firav.noviembre 2020'!D599</f>
        <v>151</v>
      </c>
      <c r="E3" s="78">
        <f>+'[1]Suscrip.Nobsa noviembre 2020'!D891</f>
        <v>173</v>
      </c>
      <c r="F3" s="78">
        <f>+'[1]Suscrip.Tibasosa Noviemb.2020'!D478</f>
        <v>137</v>
      </c>
      <c r="G3" s="78">
        <f>+'[1]Suscrp.Iza novienbre 2020'!D209</f>
        <v>54</v>
      </c>
      <c r="H3" s="78">
        <f>+'[1]Sucrip.Pesca noviembre 2020'!D126</f>
        <v>3</v>
      </c>
      <c r="I3" s="78">
        <v>0</v>
      </c>
      <c r="J3" s="79">
        <f>+'[1]Sucrip.Topaga noviembre 2020'!D12</f>
        <v>2</v>
      </c>
      <c r="K3" s="80">
        <f>+D3+E3+F3+G3+H3+I3+J3</f>
        <v>520</v>
      </c>
      <c r="L3" s="81">
        <f>+B3-K3</f>
        <v>1945</v>
      </c>
      <c r="M3" s="82">
        <f>+L3+L10</f>
        <v>3885</v>
      </c>
      <c r="N3" s="83">
        <f>+L3+L10</f>
        <v>3885</v>
      </c>
      <c r="O3" s="84">
        <v>1767</v>
      </c>
      <c r="P3" s="85">
        <v>715</v>
      </c>
      <c r="Q3" s="86">
        <v>1142</v>
      </c>
    </row>
    <row r="4" spans="1:17" ht="24" customHeight="1" x14ac:dyDescent="0.25">
      <c r="A4" s="75">
        <v>2</v>
      </c>
      <c r="B4" s="87">
        <v>3062</v>
      </c>
      <c r="C4" s="87">
        <f t="shared" ref="C4:C6" si="0">+B4+B11</f>
        <v>25214</v>
      </c>
      <c r="D4" s="77">
        <f>+'[1]Suscrip.Firav.noviembre 2020'!D600</f>
        <v>273</v>
      </c>
      <c r="E4" s="78">
        <f>+'[1]Suscrip.Nobsa noviembre 2020'!D892</f>
        <v>554</v>
      </c>
      <c r="F4" s="78">
        <f>+'[1]Suscrip.Tibasosa Noviemb.2020'!D479</f>
        <v>250</v>
      </c>
      <c r="G4" s="78">
        <f>+'[1]Suscrp.Iza novienbre 2020'!D210</f>
        <v>95</v>
      </c>
      <c r="H4" s="78">
        <f>+'[1]Sucrip.Pesca noviembre 2020'!D127+'[1]Sucrip.Pesca noviembre 2020'!D133</f>
        <v>92</v>
      </c>
      <c r="I4" s="78">
        <v>0</v>
      </c>
      <c r="J4" s="79">
        <f>+'[1]Sucrip.Topaga noviembre 2020'!D13</f>
        <v>6</v>
      </c>
      <c r="K4" s="80">
        <f t="shared" ref="K4:K8" si="1">+D4+E4+F4+G4+H4+I4+J4</f>
        <v>1270</v>
      </c>
      <c r="L4" s="81">
        <f t="shared" ref="L4:L15" si="2">+B4-K4</f>
        <v>1792</v>
      </c>
      <c r="M4" s="82">
        <f>+L4+L11</f>
        <v>23942</v>
      </c>
      <c r="N4" s="88">
        <f>+L4+L11</f>
        <v>23942</v>
      </c>
      <c r="O4" s="89">
        <v>1255</v>
      </c>
      <c r="P4" s="33">
        <v>911</v>
      </c>
      <c r="Q4" s="90">
        <v>1418</v>
      </c>
    </row>
    <row r="5" spans="1:17" ht="24" customHeight="1" x14ac:dyDescent="0.25">
      <c r="A5" s="91">
        <v>3</v>
      </c>
      <c r="B5" s="87">
        <v>742</v>
      </c>
      <c r="C5" s="87">
        <f t="shared" si="0"/>
        <v>10122</v>
      </c>
      <c r="D5" s="77">
        <f>+'[1]Suscrip.Firav.noviembre 2020'!D601</f>
        <v>89</v>
      </c>
      <c r="E5" s="78">
        <f>+'[1]Suscrip.Nobsa noviembre 2020'!D893</f>
        <v>102</v>
      </c>
      <c r="F5" s="78">
        <f>+'[1]Suscrip.Tibasosa Noviemb.2020'!D480</f>
        <v>44</v>
      </c>
      <c r="G5" s="78">
        <f>+'[1]Suscrp.Iza novienbre 2020'!D211</f>
        <v>40</v>
      </c>
      <c r="H5" s="78">
        <f>+'[1]Sucrip.Pesca noviembre 2020'!D128</f>
        <v>1</v>
      </c>
      <c r="I5" s="78">
        <v>0</v>
      </c>
      <c r="J5" s="78">
        <v>0</v>
      </c>
      <c r="K5" s="80">
        <f t="shared" si="1"/>
        <v>276</v>
      </c>
      <c r="L5" s="81">
        <f t="shared" si="2"/>
        <v>466</v>
      </c>
      <c r="M5" s="92">
        <f>SUM(N3:N4)</f>
        <v>27827</v>
      </c>
      <c r="N5" s="92">
        <f>SUM(O3:O4)</f>
        <v>3022</v>
      </c>
      <c r="O5" s="89">
        <v>361</v>
      </c>
      <c r="P5" s="33">
        <v>272</v>
      </c>
      <c r="Q5" s="93">
        <v>435</v>
      </c>
    </row>
    <row r="6" spans="1:17" ht="24" customHeight="1" x14ac:dyDescent="0.25">
      <c r="A6" s="91">
        <v>4</v>
      </c>
      <c r="B6" s="87">
        <v>186</v>
      </c>
      <c r="C6" s="87">
        <f t="shared" si="0"/>
        <v>2321</v>
      </c>
      <c r="D6" s="77">
        <f>+'[1]Suscrip.Firav.noviembre 2020'!D602</f>
        <v>34</v>
      </c>
      <c r="E6" s="78">
        <f>+'[1]Suscrip.Nobsa noviembre 2020'!D894</f>
        <v>1</v>
      </c>
      <c r="F6" s="78">
        <f>+'[1]Suscrip.Tibasosa Noviemb.2020'!D481</f>
        <v>4</v>
      </c>
      <c r="G6" s="78">
        <f>+'[1]Suscrp.Iza novienbre 2020'!D212</f>
        <v>5</v>
      </c>
      <c r="H6" s="78">
        <f>+'[1]Sucrip.Pesca noviembre 2020'!D129</f>
        <v>21</v>
      </c>
      <c r="I6" s="78">
        <v>0</v>
      </c>
      <c r="J6" s="78">
        <v>0</v>
      </c>
      <c r="K6" s="80">
        <f t="shared" si="1"/>
        <v>65</v>
      </c>
      <c r="L6" s="81">
        <f t="shared" si="2"/>
        <v>121</v>
      </c>
      <c r="M6" s="94"/>
      <c r="N6" s="95"/>
      <c r="O6" s="89">
        <v>120</v>
      </c>
      <c r="P6" s="33">
        <v>64</v>
      </c>
      <c r="Q6" s="93">
        <v>112</v>
      </c>
    </row>
    <row r="7" spans="1:17" ht="24" customHeight="1" x14ac:dyDescent="0.25">
      <c r="A7" s="91">
        <v>5</v>
      </c>
      <c r="B7" s="87">
        <v>118</v>
      </c>
      <c r="C7" s="87">
        <f>+B7+B14</f>
        <v>167</v>
      </c>
      <c r="D7" s="77">
        <f>+'[1]Suscrip.Firav.noviembre 2020'!D603</f>
        <v>2</v>
      </c>
      <c r="E7" s="78">
        <f>+'[1]Suscrip.Nobsa noviembre 2020'!D895</f>
        <v>1</v>
      </c>
      <c r="F7" s="78">
        <f>+'[1]Suscrip.Tibasosa Noviemb.2020'!D482</f>
        <v>1</v>
      </c>
      <c r="G7" s="78">
        <f>+'[1]Suscrp.Iza novienbre 2020'!D213</f>
        <v>1</v>
      </c>
      <c r="H7" s="78">
        <f>+'[1]Sucrip.Pesca noviembre 2020'!D130</f>
        <v>0</v>
      </c>
      <c r="I7" s="78">
        <v>0</v>
      </c>
      <c r="J7" s="78">
        <v>0</v>
      </c>
      <c r="K7" s="80">
        <f t="shared" si="1"/>
        <v>5</v>
      </c>
      <c r="L7" s="81">
        <f t="shared" si="2"/>
        <v>113</v>
      </c>
      <c r="M7" s="96"/>
      <c r="N7" s="97"/>
      <c r="O7" s="89">
        <v>112</v>
      </c>
      <c r="P7" s="33">
        <v>20</v>
      </c>
      <c r="Q7" s="93">
        <v>111</v>
      </c>
    </row>
    <row r="8" spans="1:17" ht="24" customHeight="1" thickBot="1" x14ac:dyDescent="0.3">
      <c r="A8" s="91">
        <v>6</v>
      </c>
      <c r="B8" s="87">
        <v>1</v>
      </c>
      <c r="C8" s="87">
        <f>+B8</f>
        <v>1</v>
      </c>
      <c r="D8" s="77">
        <f>+'[1]Suscrip.Firav.noviembre 2020'!D604</f>
        <v>1</v>
      </c>
      <c r="E8" s="78">
        <f>+'[1]Suscrip.Nobsa noviembre 2020'!D896+'[1]Suscrip.Nobsa noviembre 2020'!D897</f>
        <v>5</v>
      </c>
      <c r="F8" s="78">
        <v>0</v>
      </c>
      <c r="G8" s="78">
        <v>0</v>
      </c>
      <c r="H8" s="78">
        <f>+'[1]Sucrip.Pesca noviembre 2020'!D131</f>
        <v>0</v>
      </c>
      <c r="I8" s="78">
        <v>0</v>
      </c>
      <c r="J8" s="78">
        <v>0</v>
      </c>
      <c r="K8" s="80">
        <f t="shared" si="1"/>
        <v>6</v>
      </c>
      <c r="L8" s="81">
        <f t="shared" si="2"/>
        <v>-5</v>
      </c>
      <c r="M8" s="96"/>
      <c r="N8" s="97"/>
      <c r="O8" s="98">
        <v>0</v>
      </c>
      <c r="P8" s="99">
        <v>0</v>
      </c>
      <c r="Q8" s="100">
        <v>0</v>
      </c>
    </row>
    <row r="9" spans="1:17" ht="24" customHeight="1" thickBot="1" x14ac:dyDescent="0.3">
      <c r="A9" s="101" t="s">
        <v>44</v>
      </c>
      <c r="B9" s="102">
        <f>SUM(B3:B8)</f>
        <v>6574</v>
      </c>
      <c r="C9" s="102">
        <f t="shared" ref="C9:L9" si="3">SUM(C3:C8)</f>
        <v>42230</v>
      </c>
      <c r="D9" s="102">
        <f t="shared" si="3"/>
        <v>550</v>
      </c>
      <c r="E9" s="102">
        <f t="shared" si="3"/>
        <v>836</v>
      </c>
      <c r="F9" s="102">
        <f t="shared" si="3"/>
        <v>436</v>
      </c>
      <c r="G9" s="102">
        <f t="shared" si="3"/>
        <v>195</v>
      </c>
      <c r="H9" s="102">
        <f t="shared" si="3"/>
        <v>117</v>
      </c>
      <c r="I9" s="102">
        <f t="shared" si="3"/>
        <v>0</v>
      </c>
      <c r="J9" s="102">
        <f t="shared" si="3"/>
        <v>8</v>
      </c>
      <c r="K9" s="102">
        <f t="shared" si="3"/>
        <v>2142</v>
      </c>
      <c r="L9" s="102">
        <f t="shared" si="3"/>
        <v>4432</v>
      </c>
      <c r="M9" s="103"/>
      <c r="N9" s="104"/>
      <c r="O9" s="105">
        <f>SUM(O3:O8)</f>
        <v>3615</v>
      </c>
      <c r="P9" s="105">
        <f t="shared" ref="P9:Q9" si="4">SUM(P3:P8)</f>
        <v>1982</v>
      </c>
      <c r="Q9" s="105">
        <f t="shared" si="4"/>
        <v>3218</v>
      </c>
    </row>
    <row r="10" spans="1:17" ht="24" customHeight="1" x14ac:dyDescent="0.25">
      <c r="A10" s="91">
        <v>1</v>
      </c>
      <c r="B10" s="87">
        <v>1940</v>
      </c>
      <c r="C10" s="87"/>
      <c r="D10" s="106">
        <f>+'[1]Suscrip.Firav.noviembre 2020'!C606</f>
        <v>0</v>
      </c>
      <c r="E10" s="78">
        <v>0</v>
      </c>
      <c r="F10" s="78">
        <f>+'[1]Suscrip.Tibasosa Noviemb.2020'!D484</f>
        <v>0</v>
      </c>
      <c r="G10" s="78">
        <f>+'[1]Suscrp.Iza novienbre 2020'!D215</f>
        <v>0</v>
      </c>
      <c r="H10" s="78">
        <v>0</v>
      </c>
      <c r="I10" s="78">
        <v>0</v>
      </c>
      <c r="J10" s="78">
        <v>0</v>
      </c>
      <c r="K10" s="80">
        <f t="shared" ref="K10:K23" si="5">+D10+E10+F10+G10+H10+I10+J10</f>
        <v>0</v>
      </c>
      <c r="L10" s="81">
        <f t="shared" si="2"/>
        <v>1940</v>
      </c>
      <c r="M10" s="107">
        <f>+L10+L3</f>
        <v>3885</v>
      </c>
      <c r="N10" s="108"/>
      <c r="O10" s="109">
        <v>1939</v>
      </c>
      <c r="P10" s="86">
        <v>1810</v>
      </c>
      <c r="Q10" s="110">
        <v>1987</v>
      </c>
    </row>
    <row r="11" spans="1:17" ht="24" customHeight="1" x14ac:dyDescent="0.25">
      <c r="A11" s="91">
        <v>2</v>
      </c>
      <c r="B11" s="87">
        <v>22152</v>
      </c>
      <c r="C11" s="87"/>
      <c r="D11" s="106">
        <f>+'[1]Suscrip.Firav.noviembre 2020'!C607</f>
        <v>0</v>
      </c>
      <c r="E11" s="78">
        <v>0</v>
      </c>
      <c r="F11" s="78">
        <f>+'[1]Suscrip.Tibasosa Noviemb.2020'!D485</f>
        <v>1</v>
      </c>
      <c r="G11" s="78">
        <f>+'[1]Suscrp.Iza novienbre 2020'!D216</f>
        <v>1</v>
      </c>
      <c r="H11" s="78">
        <v>0</v>
      </c>
      <c r="I11" s="78">
        <v>0</v>
      </c>
      <c r="J11" s="78">
        <v>0</v>
      </c>
      <c r="K11" s="80">
        <f t="shared" si="5"/>
        <v>2</v>
      </c>
      <c r="L11" s="81">
        <f t="shared" si="2"/>
        <v>22150</v>
      </c>
      <c r="M11" s="107">
        <f t="shared" ref="M11:M13" si="6">+L11+L4</f>
        <v>23942</v>
      </c>
      <c r="N11" s="108"/>
      <c r="O11" s="109">
        <v>22145</v>
      </c>
      <c r="P11" s="111">
        <v>21953</v>
      </c>
      <c r="Q11" s="111">
        <v>24077</v>
      </c>
    </row>
    <row r="12" spans="1:17" ht="24" customHeight="1" x14ac:dyDescent="0.25">
      <c r="A12" s="91">
        <v>3</v>
      </c>
      <c r="B12" s="87">
        <v>9380</v>
      </c>
      <c r="C12" s="87"/>
      <c r="D12" s="106">
        <f>+'[1]Suscrip.Firav.noviembre 2020'!C608</f>
        <v>0</v>
      </c>
      <c r="E12" s="78">
        <v>0</v>
      </c>
      <c r="F12" s="78">
        <f>+'[1]Suscrip.Tibasosa Noviemb.2020'!D486</f>
        <v>2</v>
      </c>
      <c r="G12" s="78">
        <f>+'[1]Suscrp.Iza novienbre 2020'!D217</f>
        <v>0</v>
      </c>
      <c r="H12" s="78">
        <v>0</v>
      </c>
      <c r="I12" s="78">
        <v>0</v>
      </c>
      <c r="J12" s="78">
        <v>0</v>
      </c>
      <c r="K12" s="80">
        <f t="shared" si="5"/>
        <v>2</v>
      </c>
      <c r="L12" s="81">
        <f t="shared" si="2"/>
        <v>9378</v>
      </c>
      <c r="M12" s="107">
        <f t="shared" si="6"/>
        <v>9844</v>
      </c>
      <c r="N12" s="108"/>
      <c r="O12" s="109">
        <v>9328</v>
      </c>
      <c r="P12" s="111">
        <v>9372</v>
      </c>
      <c r="Q12" s="111">
        <v>10184</v>
      </c>
    </row>
    <row r="13" spans="1:17" ht="24" customHeight="1" x14ac:dyDescent="0.25">
      <c r="A13" s="91">
        <v>4</v>
      </c>
      <c r="B13" s="87">
        <v>2135</v>
      </c>
      <c r="C13" s="87"/>
      <c r="D13" s="106">
        <f>+'[1]Suscrip.Firav.noviembre 2020'!C609</f>
        <v>0</v>
      </c>
      <c r="E13" s="78">
        <v>0</v>
      </c>
      <c r="F13" s="78">
        <f>+'[1]Suscrip.Tibasosa Noviemb.2020'!D487</f>
        <v>0</v>
      </c>
      <c r="G13" s="78">
        <f>+'[1]Suscrp.Iza novienbre 2020'!D218</f>
        <v>0</v>
      </c>
      <c r="H13" s="78">
        <v>0</v>
      </c>
      <c r="I13" s="78">
        <v>0</v>
      </c>
      <c r="J13" s="78">
        <v>0</v>
      </c>
      <c r="K13" s="80">
        <f t="shared" si="5"/>
        <v>0</v>
      </c>
      <c r="L13" s="81">
        <f t="shared" si="2"/>
        <v>2135</v>
      </c>
      <c r="M13" s="107">
        <f t="shared" si="6"/>
        <v>2256</v>
      </c>
      <c r="N13" s="108"/>
      <c r="O13" s="109">
        <v>2097</v>
      </c>
      <c r="P13" s="111">
        <v>2134</v>
      </c>
      <c r="Q13" s="111">
        <v>2204</v>
      </c>
    </row>
    <row r="14" spans="1:17" ht="24" customHeight="1" x14ac:dyDescent="0.25">
      <c r="A14" s="91">
        <v>5</v>
      </c>
      <c r="B14" s="87">
        <v>49</v>
      </c>
      <c r="C14" s="87"/>
      <c r="D14" s="106">
        <f>+'[1]Suscrip.Firav.noviembre 2020'!C610</f>
        <v>0</v>
      </c>
      <c r="E14" s="112">
        <v>0</v>
      </c>
      <c r="F14" s="78">
        <f>+'[1]Suscrip.Tibasosa Noviemb.2020'!D488</f>
        <v>0</v>
      </c>
      <c r="G14" s="78">
        <f>+'[1]Suscrp.Iza novienbre 2020'!D219</f>
        <v>0</v>
      </c>
      <c r="H14" s="113">
        <v>0</v>
      </c>
      <c r="I14" s="113">
        <v>0</v>
      </c>
      <c r="J14" s="78">
        <v>0</v>
      </c>
      <c r="K14" s="80">
        <f t="shared" si="5"/>
        <v>0</v>
      </c>
      <c r="L14" s="81">
        <f t="shared" si="2"/>
        <v>49</v>
      </c>
      <c r="M14" s="107">
        <f>+L14+L7</f>
        <v>162</v>
      </c>
      <c r="N14" s="108"/>
      <c r="O14" s="98">
        <v>49</v>
      </c>
      <c r="P14" s="114">
        <v>49</v>
      </c>
      <c r="Q14" s="111">
        <v>49</v>
      </c>
    </row>
    <row r="15" spans="1:17" ht="24" customHeight="1" thickBot="1" x14ac:dyDescent="0.3">
      <c r="A15" s="91">
        <v>6</v>
      </c>
      <c r="B15" s="87"/>
      <c r="C15" s="87"/>
      <c r="D15" s="106">
        <f>+'[1]Suscrip.Firav.noviembre 2020'!C611</f>
        <v>0</v>
      </c>
      <c r="E15" s="112">
        <v>0</v>
      </c>
      <c r="F15" s="78">
        <v>0</v>
      </c>
      <c r="G15" s="78">
        <v>0</v>
      </c>
      <c r="H15" s="115">
        <v>0</v>
      </c>
      <c r="I15" s="115"/>
      <c r="J15" s="78"/>
      <c r="K15" s="80">
        <f t="shared" si="5"/>
        <v>0</v>
      </c>
      <c r="L15" s="81">
        <f t="shared" si="2"/>
        <v>0</v>
      </c>
      <c r="M15" s="107">
        <f>+L8</f>
        <v>-5</v>
      </c>
      <c r="N15" s="108"/>
      <c r="O15" s="98">
        <v>0</v>
      </c>
      <c r="P15" s="116"/>
      <c r="Q15" s="100"/>
    </row>
    <row r="16" spans="1:17" ht="24" customHeight="1" thickBot="1" x14ac:dyDescent="0.3">
      <c r="A16" s="101" t="s">
        <v>45</v>
      </c>
      <c r="B16" s="102">
        <f t="shared" ref="B16:L16" si="7">SUM(B10:B14)</f>
        <v>35656</v>
      </c>
      <c r="C16" s="102">
        <f t="shared" si="7"/>
        <v>0</v>
      </c>
      <c r="D16" s="102">
        <f t="shared" si="7"/>
        <v>0</v>
      </c>
      <c r="E16" s="102">
        <f t="shared" si="7"/>
        <v>0</v>
      </c>
      <c r="F16" s="102">
        <f t="shared" si="7"/>
        <v>3</v>
      </c>
      <c r="G16" s="102">
        <f t="shared" si="7"/>
        <v>1</v>
      </c>
      <c r="H16" s="102">
        <f t="shared" si="7"/>
        <v>0</v>
      </c>
      <c r="I16" s="102">
        <f t="shared" si="7"/>
        <v>0</v>
      </c>
      <c r="J16" s="102">
        <f t="shared" si="7"/>
        <v>0</v>
      </c>
      <c r="K16" s="102">
        <f t="shared" si="7"/>
        <v>4</v>
      </c>
      <c r="L16" s="102">
        <f t="shared" si="7"/>
        <v>35652</v>
      </c>
      <c r="M16" s="117">
        <f>SUM(M10:M15)</f>
        <v>40084</v>
      </c>
      <c r="N16" s="104"/>
      <c r="O16" s="118">
        <f>SUM(O10:O15)</f>
        <v>35558</v>
      </c>
      <c r="P16" s="118">
        <f t="shared" ref="P16:Q16" si="8">SUM(P10:P15)</f>
        <v>35318</v>
      </c>
      <c r="Q16" s="118">
        <f t="shared" si="8"/>
        <v>38501</v>
      </c>
    </row>
    <row r="17" spans="1:17" ht="29.25" customHeight="1" x14ac:dyDescent="0.25">
      <c r="A17" s="119" t="s">
        <v>46</v>
      </c>
      <c r="B17" s="120">
        <v>4219</v>
      </c>
      <c r="C17" s="87">
        <f>+B17</f>
        <v>4219</v>
      </c>
      <c r="D17" s="106">
        <f>+'[1]Suscrip.Firav.noviembre 2020'!D615</f>
        <v>12</v>
      </c>
      <c r="E17" s="78">
        <f>+'[1]Suscrip.Nobsa noviembre 2020'!D899</f>
        <v>45</v>
      </c>
      <c r="F17" s="78">
        <f>+'[1]Suscrip.Tibasosa Noviemb.2020'!D495</f>
        <v>27</v>
      </c>
      <c r="G17" s="78">
        <f>+'[1]Suscrp.Iza novienbre 2020'!D224</f>
        <v>6</v>
      </c>
      <c r="H17" s="78">
        <f>+'[1]Sucrip.Pesca noviembre 2020'!D134</f>
        <v>3</v>
      </c>
      <c r="I17" s="78">
        <v>0</v>
      </c>
      <c r="J17" s="78">
        <v>0</v>
      </c>
      <c r="K17" s="80">
        <f t="shared" si="5"/>
        <v>93</v>
      </c>
      <c r="L17" s="81">
        <f t="shared" ref="L17:L23" si="9">+B17-K17</f>
        <v>4126</v>
      </c>
      <c r="M17" s="121">
        <f>+L17</f>
        <v>4126</v>
      </c>
      <c r="N17" s="97"/>
      <c r="O17" s="109">
        <v>4050</v>
      </c>
      <c r="P17" s="110">
        <v>4093</v>
      </c>
      <c r="Q17" s="110">
        <v>4498</v>
      </c>
    </row>
    <row r="18" spans="1:17" ht="29.25" customHeight="1" x14ac:dyDescent="0.25">
      <c r="A18" s="119" t="s">
        <v>47</v>
      </c>
      <c r="B18" s="120">
        <v>25</v>
      </c>
      <c r="C18" s="87">
        <f t="shared" ref="C18:C23" si="10">+B18</f>
        <v>25</v>
      </c>
      <c r="D18" s="106">
        <v>0</v>
      </c>
      <c r="E18" s="78">
        <f>+'[1]Suscrip.Nobsa noviembre 2020'!D900</f>
        <v>5</v>
      </c>
      <c r="F18" s="78">
        <f>++'[1]Suscrip.Tibasosa Noviemb.2020'!D502</f>
        <v>3</v>
      </c>
      <c r="G18" s="78">
        <v>0</v>
      </c>
      <c r="H18" s="78">
        <v>0</v>
      </c>
      <c r="I18" s="78">
        <v>0</v>
      </c>
      <c r="J18" s="78">
        <v>0</v>
      </c>
      <c r="K18" s="80">
        <f t="shared" si="5"/>
        <v>8</v>
      </c>
      <c r="L18" s="81">
        <f t="shared" si="9"/>
        <v>17</v>
      </c>
      <c r="M18" s="121">
        <f t="shared" ref="M18:M23" si="11">+L18</f>
        <v>17</v>
      </c>
      <c r="N18" s="97"/>
      <c r="O18" s="109">
        <v>20</v>
      </c>
      <c r="P18" s="111">
        <v>22</v>
      </c>
      <c r="Q18" s="111">
        <v>33</v>
      </c>
    </row>
    <row r="19" spans="1:17" ht="29.25" customHeight="1" x14ac:dyDescent="0.25">
      <c r="A19" s="119" t="s">
        <v>48</v>
      </c>
      <c r="B19" s="120">
        <v>154</v>
      </c>
      <c r="C19" s="87">
        <f t="shared" si="10"/>
        <v>154</v>
      </c>
      <c r="D19" s="106">
        <f>+'[1]Suscrip.Firav.noviembre 2020'!D621</f>
        <v>1</v>
      </c>
      <c r="E19" s="78">
        <f>+'[1]Suscrip.Nobsa noviembre 2020'!D901</f>
        <v>0</v>
      </c>
      <c r="F19" s="78">
        <f>+'[1]Suscrip.Tibasosa Noviemb.2020'!D504</f>
        <v>4</v>
      </c>
      <c r="G19" s="78">
        <f>+'[1]Suscrp.Iza novienbre 2020'!D230</f>
        <v>2</v>
      </c>
      <c r="H19" s="78">
        <f>+'[1]Sucrip.Pesca noviembre 2020'!D139</f>
        <v>2</v>
      </c>
      <c r="I19" s="78">
        <v>0</v>
      </c>
      <c r="J19" s="78">
        <v>0</v>
      </c>
      <c r="K19" s="80">
        <f t="shared" si="5"/>
        <v>9</v>
      </c>
      <c r="L19" s="81">
        <f t="shared" si="9"/>
        <v>145</v>
      </c>
      <c r="M19" s="121">
        <f t="shared" si="11"/>
        <v>145</v>
      </c>
      <c r="N19" s="95" t="s">
        <v>59</v>
      </c>
      <c r="O19" s="109">
        <v>144</v>
      </c>
      <c r="P19" s="111">
        <v>133</v>
      </c>
      <c r="Q19" s="111">
        <v>163</v>
      </c>
    </row>
    <row r="20" spans="1:17" ht="29.25" customHeight="1" x14ac:dyDescent="0.25">
      <c r="A20" s="119" t="s">
        <v>49</v>
      </c>
      <c r="B20" s="120">
        <v>376</v>
      </c>
      <c r="C20" s="87">
        <f t="shared" si="10"/>
        <v>376</v>
      </c>
      <c r="D20" s="106">
        <f>+'[1]Suscrip.Firav.noviembre 2020'!D623</f>
        <v>31</v>
      </c>
      <c r="E20" s="78">
        <f>+'[1]Suscrip.Nobsa noviembre 2020'!D902</f>
        <v>0</v>
      </c>
      <c r="F20" s="78">
        <v>0</v>
      </c>
      <c r="G20" s="78">
        <f>+'[1]Suscrp.Iza novienbre 2020'!D232</f>
        <v>1</v>
      </c>
      <c r="H20" s="78">
        <v>0</v>
      </c>
      <c r="I20" s="78">
        <v>0</v>
      </c>
      <c r="J20" s="78">
        <v>0</v>
      </c>
      <c r="K20" s="80">
        <f t="shared" si="5"/>
        <v>32</v>
      </c>
      <c r="L20" s="81">
        <f t="shared" si="9"/>
        <v>344</v>
      </c>
      <c r="M20" s="121">
        <f t="shared" si="11"/>
        <v>344</v>
      </c>
      <c r="N20" s="95"/>
      <c r="O20" s="109">
        <v>336</v>
      </c>
      <c r="P20" s="111">
        <v>303</v>
      </c>
      <c r="Q20" s="111">
        <v>367</v>
      </c>
    </row>
    <row r="21" spans="1:17" ht="29.25" customHeight="1" x14ac:dyDescent="0.25">
      <c r="A21" s="119" t="s">
        <v>50</v>
      </c>
      <c r="B21" s="120">
        <v>87</v>
      </c>
      <c r="C21" s="87">
        <f t="shared" si="10"/>
        <v>87</v>
      </c>
      <c r="D21" s="106">
        <v>0</v>
      </c>
      <c r="E21" s="78">
        <f>+'[1]Suscrip.Nobsa noviembre 2020'!D903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80">
        <f t="shared" si="5"/>
        <v>0</v>
      </c>
      <c r="L21" s="81">
        <f t="shared" si="9"/>
        <v>87</v>
      </c>
      <c r="M21" s="121">
        <f t="shared" si="11"/>
        <v>87</v>
      </c>
      <c r="N21" s="95"/>
      <c r="O21" s="109">
        <v>87</v>
      </c>
      <c r="P21" s="111">
        <v>79</v>
      </c>
      <c r="Q21" s="111">
        <v>87</v>
      </c>
    </row>
    <row r="22" spans="1:17" ht="29.25" customHeight="1" x14ac:dyDescent="0.25">
      <c r="A22" s="119" t="s">
        <v>51</v>
      </c>
      <c r="B22" s="120">
        <v>0</v>
      </c>
      <c r="C22" s="87">
        <f t="shared" si="10"/>
        <v>0</v>
      </c>
      <c r="D22" s="106">
        <v>0</v>
      </c>
      <c r="E22" s="78">
        <f>+'[1]Suscrip.Nobsa noviembre 2020'!D904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80">
        <f t="shared" si="5"/>
        <v>0</v>
      </c>
      <c r="L22" s="81">
        <f t="shared" si="9"/>
        <v>0</v>
      </c>
      <c r="M22" s="121">
        <f t="shared" si="11"/>
        <v>0</v>
      </c>
      <c r="N22" s="95"/>
      <c r="O22" s="109">
        <v>0</v>
      </c>
      <c r="P22" s="111">
        <v>0</v>
      </c>
      <c r="Q22" s="111">
        <v>0</v>
      </c>
    </row>
    <row r="23" spans="1:17" ht="29.25" customHeight="1" thickBot="1" x14ac:dyDescent="0.3">
      <c r="A23" s="119" t="s">
        <v>52</v>
      </c>
      <c r="B23" s="120">
        <v>0</v>
      </c>
      <c r="C23" s="87">
        <f t="shared" si="10"/>
        <v>0</v>
      </c>
      <c r="D23" s="106">
        <v>0</v>
      </c>
      <c r="E23" s="78">
        <f>+'[1]Suscrip.Nobsa noviembre 2020'!D905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80">
        <f t="shared" si="5"/>
        <v>0</v>
      </c>
      <c r="L23" s="81">
        <f t="shared" si="9"/>
        <v>0</v>
      </c>
      <c r="M23" s="121">
        <f t="shared" si="11"/>
        <v>0</v>
      </c>
      <c r="N23" s="95"/>
      <c r="O23" s="122">
        <v>0</v>
      </c>
      <c r="P23" s="123">
        <v>0</v>
      </c>
      <c r="Q23" s="124"/>
    </row>
    <row r="24" spans="1:17" ht="29.25" customHeight="1" thickBot="1" x14ac:dyDescent="0.3">
      <c r="A24" s="125" t="s">
        <v>53</v>
      </c>
      <c r="B24" s="126">
        <f>SUM(B17:B23)</f>
        <v>4861</v>
      </c>
      <c r="C24" s="126">
        <f t="shared" ref="C24:L24" si="12">SUM(C17:C23)</f>
        <v>4861</v>
      </c>
      <c r="D24" s="126">
        <f t="shared" si="12"/>
        <v>44</v>
      </c>
      <c r="E24" s="126">
        <f t="shared" si="12"/>
        <v>50</v>
      </c>
      <c r="F24" s="126">
        <f t="shared" si="12"/>
        <v>34</v>
      </c>
      <c r="G24" s="126">
        <f t="shared" si="12"/>
        <v>9</v>
      </c>
      <c r="H24" s="126">
        <f t="shared" si="12"/>
        <v>5</v>
      </c>
      <c r="I24" s="126">
        <f t="shared" si="12"/>
        <v>0</v>
      </c>
      <c r="J24" s="126">
        <f t="shared" si="12"/>
        <v>0</v>
      </c>
      <c r="K24" s="126">
        <f t="shared" si="12"/>
        <v>142</v>
      </c>
      <c r="L24" s="126">
        <f t="shared" si="12"/>
        <v>4719</v>
      </c>
      <c r="M24" s="117">
        <f>SUM(M17:M23)</f>
        <v>4719</v>
      </c>
      <c r="N24" s="95"/>
      <c r="O24" s="118">
        <f>SUM(O17:O23)</f>
        <v>4637</v>
      </c>
      <c r="P24" s="118">
        <f t="shared" ref="P24:Q24" si="13">SUM(P17:P23)</f>
        <v>4630</v>
      </c>
      <c r="Q24" s="118">
        <f t="shared" si="13"/>
        <v>5148</v>
      </c>
    </row>
    <row r="25" spans="1:17" ht="29.25" customHeight="1" thickBot="1" x14ac:dyDescent="0.3">
      <c r="A25" s="127" t="s">
        <v>54</v>
      </c>
      <c r="B25" s="128">
        <f t="shared" ref="B25:L25" si="14">+B9+B16+B24</f>
        <v>47091</v>
      </c>
      <c r="C25" s="128">
        <f t="shared" si="14"/>
        <v>47091</v>
      </c>
      <c r="D25" s="128">
        <f t="shared" si="14"/>
        <v>594</v>
      </c>
      <c r="E25" s="128">
        <f t="shared" si="14"/>
        <v>886</v>
      </c>
      <c r="F25" s="128">
        <f t="shared" si="14"/>
        <v>473</v>
      </c>
      <c r="G25" s="128">
        <f t="shared" si="14"/>
        <v>205</v>
      </c>
      <c r="H25" s="128">
        <f t="shared" si="14"/>
        <v>122</v>
      </c>
      <c r="I25" s="128">
        <f t="shared" si="14"/>
        <v>0</v>
      </c>
      <c r="J25" s="128">
        <f t="shared" si="14"/>
        <v>8</v>
      </c>
      <c r="K25" s="128">
        <f t="shared" si="14"/>
        <v>2288</v>
      </c>
      <c r="L25" s="128">
        <f t="shared" si="14"/>
        <v>44803</v>
      </c>
      <c r="M25" s="129">
        <f>+M16+M24</f>
        <v>44803</v>
      </c>
      <c r="N25" s="129"/>
      <c r="O25" s="129">
        <f>+O9+O16+O24</f>
        <v>43810</v>
      </c>
      <c r="P25" s="129">
        <f>+P9+P16+P24</f>
        <v>41930</v>
      </c>
      <c r="Q25" s="129">
        <f>+Q9+Q16+Q24</f>
        <v>46867</v>
      </c>
    </row>
    <row r="26" spans="1:17" ht="29.25" customHeight="1" thickBot="1" x14ac:dyDescent="0.3">
      <c r="L26" s="34">
        <f>+B25-K25</f>
        <v>44803</v>
      </c>
      <c r="M26" s="130">
        <f>+M16+M24</f>
        <v>44803</v>
      </c>
      <c r="N26" s="131"/>
      <c r="O26" s="132"/>
      <c r="P26" s="133">
        <f>+P25+P27</f>
        <v>42724</v>
      </c>
      <c r="Q26" s="133">
        <f>+Q25-Q28-Q29</f>
        <v>46647</v>
      </c>
    </row>
    <row r="27" spans="1:17" x14ac:dyDescent="0.25">
      <c r="A27" s="134" t="s">
        <v>77</v>
      </c>
      <c r="B27" s="134"/>
      <c r="C27" s="134"/>
      <c r="D27" s="134"/>
      <c r="E27" s="134"/>
      <c r="F27" s="135"/>
      <c r="O27" s="136" t="s">
        <v>35</v>
      </c>
      <c r="P27" s="34">
        <f>751+43</f>
        <v>794</v>
      </c>
      <c r="Q27" s="34">
        <v>886</v>
      </c>
    </row>
    <row r="28" spans="1:17" x14ac:dyDescent="0.25">
      <c r="G28" s="137"/>
      <c r="H28" s="137"/>
      <c r="O28" s="138" t="s">
        <v>78</v>
      </c>
      <c r="P28" s="139"/>
      <c r="Q28" s="32">
        <v>92</v>
      </c>
    </row>
    <row r="29" spans="1:17" x14ac:dyDescent="0.25">
      <c r="O29" s="140" t="s">
        <v>36</v>
      </c>
      <c r="Q29" s="32">
        <v>128</v>
      </c>
    </row>
    <row r="30" spans="1:17" x14ac:dyDescent="0.25">
      <c r="A30" s="141" t="s">
        <v>79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 t="s">
        <v>80</v>
      </c>
      <c r="P30" s="141"/>
      <c r="Q30" s="142">
        <f>+Q25-Q28-Q29</f>
        <v>46647</v>
      </c>
    </row>
    <row r="31" spans="1:17" x14ac:dyDescent="0.25">
      <c r="O31" s="139"/>
    </row>
    <row r="33" spans="3:3" x14ac:dyDescent="0.25">
      <c r="C33" s="139"/>
    </row>
  </sheetData>
  <pageMargins left="0" right="0" top="0" bottom="0" header="0.31496062992125984" footer="0.31496062992125984"/>
  <pageSetup scale="56" orientation="landscape" r:id="rId1"/>
  <colBreaks count="1" manualBreakCount="1">
    <brk id="1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M17" sqref="M17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SUCRIPTORES A DICIEM 2020</vt:lpstr>
      <vt:lpstr>PQR  ENERO-DICIEMB. 2020</vt:lpstr>
      <vt:lpstr>MATRICULAS A DICIEMBRE 2020</vt:lpstr>
      <vt:lpstr>REINSTALACIONES 2020</vt:lpstr>
      <vt:lpstr>MEDIDORES  2020</vt:lpstr>
      <vt:lpstr>MEDIDORES CAMBIADOS FUNCION</vt:lpstr>
      <vt:lpstr>Uscr.Sog.otros MUnic a Nov 2020</vt:lpstr>
      <vt:lpstr>Hoja1</vt:lpstr>
      <vt:lpstr>'MATRICULAS A DICIEMBRE 2020'!Área_de_impresión</vt:lpstr>
      <vt:lpstr>'MEDIDORES  2020'!Área_de_impresión</vt:lpstr>
      <vt:lpstr>'PQR  ENERO-DICIEMB. 2020'!Área_de_impresión</vt:lpstr>
      <vt:lpstr>'REINSTALACIONES 2020'!Área_de_impresión</vt:lpstr>
      <vt:lpstr>'SUCRIPTORES A DICIEM 2020'!Área_de_impresión</vt:lpstr>
      <vt:lpstr>'Uscr.Sog.otros MUnic a Nov 2020'!Área_de_impresión</vt:lpstr>
    </vt:vector>
  </TitlesOfParts>
  <Company>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ASESORA LEGAL</cp:lastModifiedBy>
  <cp:lastPrinted>2021-02-18T16:33:29Z</cp:lastPrinted>
  <dcterms:created xsi:type="dcterms:W3CDTF">2010-06-04T17:25:44Z</dcterms:created>
  <dcterms:modified xsi:type="dcterms:W3CDTF">2021-06-23T20:20:05Z</dcterms:modified>
</cp:coreProperties>
</file>